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<sst xmlns="http://schemas.openxmlformats.org/spreadsheetml/2006/main" count="200" uniqueCount="67">
  <si>
    <t>Oddz. Klin. Chir. Urazowo-Ortoped.Ch.Ogóln.(Chirurgia Ręki)</t>
  </si>
  <si>
    <t>Lp.</t>
  </si>
  <si>
    <t>1</t>
  </si>
  <si>
    <t>2</t>
  </si>
  <si>
    <t>3</t>
  </si>
  <si>
    <t>4</t>
  </si>
  <si>
    <t>5</t>
  </si>
  <si>
    <t>6</t>
  </si>
  <si>
    <t>7</t>
  </si>
  <si>
    <t>ZAMAWIAJĄCY</t>
  </si>
  <si>
    <t>WYKONAWCA</t>
  </si>
  <si>
    <t>Planowana data pierwszego przeglądu</t>
  </si>
  <si>
    <t>PAKIET 12 - Wykonanie przeglądów okresowych lamp operacyjnych prod. Drager w okresie 36 miesięcy</t>
  </si>
  <si>
    <t>Zestaw lamp operacyjnych z systemem obrazowania</t>
  </si>
  <si>
    <t>Polaris</t>
  </si>
  <si>
    <t>100000006031+100000008760+1103056.011</t>
  </si>
  <si>
    <t>12 mies.</t>
  </si>
  <si>
    <t>Kamera centralna</t>
  </si>
  <si>
    <t>Polaris PAL</t>
  </si>
  <si>
    <t>1103056.011 PAL</t>
  </si>
  <si>
    <t>Ramię spreżynujące lampy</t>
  </si>
  <si>
    <t>Polaris 500</t>
  </si>
  <si>
    <t>Polaris 700</t>
  </si>
  <si>
    <t>01112410113014</t>
  </si>
  <si>
    <t>01114010119283</t>
  </si>
  <si>
    <t>Zalilacz</t>
  </si>
  <si>
    <t>Polaris 500/700</t>
  </si>
  <si>
    <t>ASBL 0117</t>
  </si>
  <si>
    <t>Urządzenie do automatycznego ucisku klatki piersiowej</t>
  </si>
  <si>
    <t>PAKIET 20 - Wykonanie przeglądów okresowych aparatów do fakoemulsyfikacji oraz witrektomii prod DORC w okresie 36 miesięcy</t>
  </si>
  <si>
    <t>Nazwa urządzenia</t>
  </si>
  <si>
    <t>Typ</t>
  </si>
  <si>
    <t>Aparat do fakoemulsyfikacji</t>
  </si>
  <si>
    <t>Infiniti Vision System</t>
  </si>
  <si>
    <t>Laser okulistyczny</t>
  </si>
  <si>
    <t>PurePoint</t>
  </si>
  <si>
    <t>Nr Seryjny</t>
  </si>
  <si>
    <t>Jednostka Organizacyjna</t>
  </si>
  <si>
    <t>Częstotliwość. przeglądu</t>
  </si>
  <si>
    <t xml:space="preserve">Planowana data pierwszego przeglądu </t>
  </si>
  <si>
    <t>0802331001X + 7307X + 9501X + 8710X1 + 1105X</t>
  </si>
  <si>
    <t>Sala Op.Przykliniczna Okulistyczna</t>
  </si>
  <si>
    <t>1203028101X</t>
  </si>
  <si>
    <t>PAKIET 21 - Wykonanie przeglądów okresowych aparatu do fakoemulsyfikacji oraz lasera okulistycznego prod. Alcon w okresie 36 miesięcy</t>
  </si>
  <si>
    <t>PAKIET 33- Wykonanie przegląów okresowych aparatów EEG prod. Elmiko w okresie 36 miesięcy</t>
  </si>
  <si>
    <t>PAKIET 35- Wykonanie przegląów okresowych zestawu do badań izokinetycznych prod. Biodex Medical w okresie 36 miesięcy</t>
  </si>
  <si>
    <t>PAKIET 36- Wykonanie przegląów okresowych  wstrzykiwaczy kontrastu prod. Liebel w okresie 36 miesięcy</t>
  </si>
  <si>
    <t>PAKIET 37- Wykonanie przegląów okresowych  wstrzykiwaczy kontrastu prod. Bracco w okresie 36 miesięcy</t>
  </si>
  <si>
    <t>30 dni od daty zawarcia umowy</t>
  </si>
  <si>
    <t>PAKIET 19 - Wykonanie przeglądów okresowych urządzeń do automatycznego ucisku klatki piersiowej różnych producentów w okresie 36 miesięcy</t>
  </si>
  <si>
    <t>PAKIET 34- Wykonanie przegląów okresowych aparatów EEG prod. Nicolet Biomedica w okresie 36 miesięcy</t>
  </si>
  <si>
    <t>Alcon</t>
  </si>
  <si>
    <t>Platforma balansowa</t>
  </si>
  <si>
    <t>Balance System SD</t>
  </si>
  <si>
    <t>Uniwersyteckie Centrum Rehabilitacji</t>
  </si>
  <si>
    <t xml:space="preserve">Bieżnia do nauki chodu </t>
  </si>
  <si>
    <t>GT2</t>
  </si>
  <si>
    <t>PAKIET 42- Wykonanie przegląów okresowych  lasera do stymulacji Neurolas w okresie 36 miesięcy</t>
  </si>
  <si>
    <t>PAKIET 44- Wykonanie przegląów okresowych  laserów okulistycznych prod. ARC Laser w okresie 36 miesięcy</t>
  </si>
  <si>
    <t>PAKIET 45- Wykonanie przegląów okresowych  lasera okulistycznego IRIDEX w okresie 36 miesięcy</t>
  </si>
  <si>
    <t>PAKIET 46- Wykonanie przegląów okresowych  lasera okulistycznego SLT Solutis w okresie 36 miesięcy</t>
  </si>
  <si>
    <t>PAKIET 47- Wykonanie przegląów okresowych  lasera okulistycznego YAG |Switch w okresie 36 miesięcy</t>
  </si>
  <si>
    <t>PAKIET 48- Wykonanie przegląów okresowych  lasera terapeutycznego LT1000 w okresie 36 miesięcy</t>
  </si>
  <si>
    <t>PAKIET 49- Wykonanie przegląów okresowych  lasera urologicznego OmniPulse w okresie 36 miesięcy</t>
  </si>
  <si>
    <t>PAKIET 50- Wykonanie przegląów okresowych  lasera zielonego prod. Wolf w okresie 36 miesięcy</t>
  </si>
  <si>
    <t>PAKIET 43- Wykonanie przegląów okresowych  lasera holomowego w okresie 36 miesięcy</t>
  </si>
  <si>
    <t>Załącznik 1a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</si>
</sst>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42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5"/>
  <sheetViews>
    <sheetView tabSelected="1" zoomScalePageLayoutView="0" workbookViewId="0" topLeftCell="A197">
      <selection activeCell="E64" sqref="E64"/>
    </sheetView>
  </sheetViews>
  <sheetFormatPr defaultColWidth="9.140625" defaultRowHeight="15"/>
  <cols>
    <col min="1" max="1" width="4.28125" style="0" customWidth="1"/>
    <col min="2" max="2" width="13.140625" style="0" customWidth="1"/>
    <col min="3" max="3" width="10.57421875" style="0" customWidth="1"/>
    <col min="4" max="4" width="9.00390625" style="0" customWidth="1"/>
    <col min="5" max="5" width="16.7109375" style="0" customWidth="1"/>
    <col min="6" max="6" width="5.421875" style="0" customWidth="1"/>
    <col min="7" max="7" width="10.28125" style="0" customWidth="1"/>
    <col min="8" max="8" width="8.7109375" style="0" customWidth="1"/>
    <col min="9" max="9" width="10.57421875" style="0" customWidth="1"/>
  </cols>
  <sheetData>
    <row r="1" spans="5:9" ht="27" customHeight="1">
      <c r="E1" s="31" t="s">
        <v>66</v>
      </c>
      <c r="F1" s="31"/>
      <c r="G1" s="31"/>
      <c r="H1" s="31"/>
      <c r="I1" s="31"/>
    </row>
    <row r="3" spans="1:9" ht="15">
      <c r="A3" s="28" t="s">
        <v>12</v>
      </c>
      <c r="B3" s="28"/>
      <c r="C3" s="28"/>
      <c r="D3" s="28"/>
      <c r="E3" s="28"/>
      <c r="F3" s="28"/>
      <c r="G3" s="28"/>
      <c r="H3" s="28"/>
      <c r="I3" s="28"/>
    </row>
    <row r="4" spans="1:9" ht="51">
      <c r="A4" s="1" t="s">
        <v>1</v>
      </c>
      <c r="B4" s="2" t="str">
        <f>"Nazwa urządzenia"</f>
        <v>Nazwa urządzenia</v>
      </c>
      <c r="C4" s="2" t="str">
        <f>"Typ"</f>
        <v>Typ</v>
      </c>
      <c r="D4" s="2" t="str">
        <f>"Nr Seryjny"</f>
        <v>Nr Seryjny</v>
      </c>
      <c r="E4" s="2" t="str">
        <f>"Jednostka Organizacyjna"</f>
        <v>Jednostka Organizacyjna</v>
      </c>
      <c r="F4" s="2" t="str">
        <f>"Rok Produkcji"</f>
        <v>Rok Produkcji</v>
      </c>
      <c r="G4" s="2" t="str">
        <f>"Producent"</f>
        <v>Producent</v>
      </c>
      <c r="H4" s="2" t="str">
        <f>"Częst. przeglądu"</f>
        <v>Częst. przeglądu</v>
      </c>
      <c r="I4" s="2" t="s">
        <v>11</v>
      </c>
    </row>
    <row r="5" spans="1:9" ht="63.75">
      <c r="A5" s="37" t="s">
        <v>2</v>
      </c>
      <c r="B5" s="4" t="s">
        <v>13</v>
      </c>
      <c r="C5" s="4" t="s">
        <v>14</v>
      </c>
      <c r="D5" s="4" t="s">
        <v>15</v>
      </c>
      <c r="E5" s="35" t="str">
        <f>"Ponadreg. Centrum Chir. Endowaskularnej"</f>
        <v>Ponadreg. Centrum Chir. Endowaskularnej</v>
      </c>
      <c r="F5" s="35">
        <v>2011</v>
      </c>
      <c r="G5" s="35" t="str">
        <f>"Drager"</f>
        <v>Drager</v>
      </c>
      <c r="H5" s="35" t="s">
        <v>16</v>
      </c>
      <c r="I5" s="32" t="s">
        <v>48</v>
      </c>
    </row>
    <row r="6" spans="1:9" ht="38.25">
      <c r="A6" s="38"/>
      <c r="B6" s="2" t="str">
        <f>"Lampa operacyjna"</f>
        <v>Lampa operacyjna</v>
      </c>
      <c r="C6" s="2" t="str">
        <f>"Polaris 550 DC (G99188-05)"</f>
        <v>Polaris 550 DC (G99188-05)</v>
      </c>
      <c r="D6" s="2" t="str">
        <f>"100000006031"</f>
        <v>100000006031</v>
      </c>
      <c r="E6" s="40"/>
      <c r="F6" s="40"/>
      <c r="G6" s="40"/>
      <c r="H6" s="40"/>
      <c r="I6" s="33"/>
    </row>
    <row r="7" spans="1:9" ht="38.25">
      <c r="A7" s="38"/>
      <c r="B7" s="2" t="str">
        <f>"Lampa operacyjna"</f>
        <v>Lampa operacyjna</v>
      </c>
      <c r="C7" s="2" t="str">
        <f>"Polaris 700 DC (G99183-05)"</f>
        <v>Polaris 700 DC (G99183-05)</v>
      </c>
      <c r="D7" s="2" t="str">
        <f>"100000008760"</f>
        <v>100000008760</v>
      </c>
      <c r="E7" s="40"/>
      <c r="F7" s="40"/>
      <c r="G7" s="40"/>
      <c r="H7" s="40"/>
      <c r="I7" s="33"/>
    </row>
    <row r="8" spans="1:9" ht="25.5">
      <c r="A8" s="38"/>
      <c r="B8" s="2" t="s">
        <v>17</v>
      </c>
      <c r="C8" s="2" t="s">
        <v>18</v>
      </c>
      <c r="D8" s="2" t="s">
        <v>19</v>
      </c>
      <c r="E8" s="40"/>
      <c r="F8" s="40"/>
      <c r="G8" s="40"/>
      <c r="H8" s="40"/>
      <c r="I8" s="33"/>
    </row>
    <row r="9" spans="1:9" ht="38.25">
      <c r="A9" s="38"/>
      <c r="B9" s="2" t="s">
        <v>20</v>
      </c>
      <c r="C9" s="2" t="s">
        <v>21</v>
      </c>
      <c r="D9" s="5" t="s">
        <v>23</v>
      </c>
      <c r="E9" s="40"/>
      <c r="F9" s="40"/>
      <c r="G9" s="40"/>
      <c r="H9" s="40"/>
      <c r="I9" s="33"/>
    </row>
    <row r="10" spans="1:9" ht="38.25">
      <c r="A10" s="38"/>
      <c r="B10" s="2" t="s">
        <v>20</v>
      </c>
      <c r="C10" s="2" t="s">
        <v>22</v>
      </c>
      <c r="D10" s="5" t="s">
        <v>24</v>
      </c>
      <c r="E10" s="40"/>
      <c r="F10" s="40"/>
      <c r="G10" s="40"/>
      <c r="H10" s="40"/>
      <c r="I10" s="33"/>
    </row>
    <row r="11" spans="1:9" ht="25.5">
      <c r="A11" s="39"/>
      <c r="B11" s="2" t="s">
        <v>25</v>
      </c>
      <c r="C11" s="2" t="s">
        <v>26</v>
      </c>
      <c r="D11" s="2" t="s">
        <v>27</v>
      </c>
      <c r="E11" s="41"/>
      <c r="F11" s="41"/>
      <c r="G11" s="41"/>
      <c r="H11" s="41"/>
      <c r="I11" s="34"/>
    </row>
    <row r="12" spans="1:9" ht="38.25" customHeight="1">
      <c r="A12" s="1" t="s">
        <v>3</v>
      </c>
      <c r="B12" s="2" t="str">
        <f aca="true" t="shared" si="0" ref="B12:B17">"Lampa operacyjna"</f>
        <v>Lampa operacyjna</v>
      </c>
      <c r="C12" s="2" t="str">
        <f>"Sola 500"</f>
        <v>Sola 500</v>
      </c>
      <c r="D12" s="2" t="str">
        <f>"ASAN-0007"</f>
        <v>ASAN-0007</v>
      </c>
      <c r="E12" s="2" t="str">
        <f>"Oddz. Klin. Ginekologiczno-Położniczy"</f>
        <v>Oddz. Klin. Ginekologiczno-Położniczy</v>
      </c>
      <c r="F12" s="2">
        <v>2009</v>
      </c>
      <c r="G12" s="2" t="str">
        <f aca="true" t="shared" si="1" ref="G12:G17">"Drager"</f>
        <v>Drager</v>
      </c>
      <c r="H12" s="2" t="str">
        <f aca="true" t="shared" si="2" ref="H12:H17">"12 mies."</f>
        <v>12 mies.</v>
      </c>
      <c r="I12" s="2" t="s">
        <v>48</v>
      </c>
    </row>
    <row r="13" spans="1:9" ht="51">
      <c r="A13" s="1" t="s">
        <v>4</v>
      </c>
      <c r="B13" s="2" t="str">
        <f t="shared" si="0"/>
        <v>Lampa operacyjna</v>
      </c>
      <c r="C13" s="2" t="str">
        <f>"Sola 500"</f>
        <v>Sola 500</v>
      </c>
      <c r="D13" s="2" t="str">
        <f>"ASAN-0008 "</f>
        <v>ASAN-0008 </v>
      </c>
      <c r="E13" s="2" t="str">
        <f>"Pracownia Hemodynamiki"</f>
        <v>Pracownia Hemodynamiki</v>
      </c>
      <c r="F13" s="2">
        <v>2009</v>
      </c>
      <c r="G13" s="2" t="str">
        <f t="shared" si="1"/>
        <v>Drager</v>
      </c>
      <c r="H13" s="2" t="str">
        <f t="shared" si="2"/>
        <v>12 mies.</v>
      </c>
      <c r="I13" s="2" t="s">
        <v>48</v>
      </c>
    </row>
    <row r="14" spans="1:9" ht="51">
      <c r="A14" s="1" t="s">
        <v>5</v>
      </c>
      <c r="B14" s="2" t="str">
        <f t="shared" si="0"/>
        <v>Lampa operacyjna</v>
      </c>
      <c r="C14" s="2" t="str">
        <f>"Sola 700 DC Premium "</f>
        <v>Sola 700 DC Premium </v>
      </c>
      <c r="D14" s="2" t="str">
        <f>"ASAN-0011 "</f>
        <v>ASAN-0011 </v>
      </c>
      <c r="E14" s="2" t="str">
        <f>"Blok Porodowy"</f>
        <v>Blok Porodowy</v>
      </c>
      <c r="F14" s="2">
        <v>2009</v>
      </c>
      <c r="G14" s="2" t="str">
        <f t="shared" si="1"/>
        <v>Drager</v>
      </c>
      <c r="H14" s="2" t="str">
        <f t="shared" si="2"/>
        <v>12 mies.</v>
      </c>
      <c r="I14" s="2" t="s">
        <v>48</v>
      </c>
    </row>
    <row r="15" spans="1:9" ht="51">
      <c r="A15" s="1" t="s">
        <v>6</v>
      </c>
      <c r="B15" s="2" t="str">
        <f t="shared" si="0"/>
        <v>Lampa operacyjna</v>
      </c>
      <c r="C15" s="2" t="str">
        <f>"Sola 700 DC Premium "</f>
        <v>Sola 700 DC Premium </v>
      </c>
      <c r="D15" s="2" t="str">
        <f>"ASBK-0238"</f>
        <v>ASBK-0238</v>
      </c>
      <c r="E15" s="2" t="str">
        <f>"Oddz. Klin. Ginekologiczno-Położniczy"</f>
        <v>Oddz. Klin. Ginekologiczno-Położniczy</v>
      </c>
      <c r="F15" s="2">
        <v>2009</v>
      </c>
      <c r="G15" s="2" t="str">
        <f t="shared" si="1"/>
        <v>Drager</v>
      </c>
      <c r="H15" s="2" t="str">
        <f t="shared" si="2"/>
        <v>12 mies.</v>
      </c>
      <c r="I15" s="2" t="s">
        <v>48</v>
      </c>
    </row>
    <row r="16" spans="1:9" ht="51">
      <c r="A16" s="1" t="s">
        <v>7</v>
      </c>
      <c r="B16" s="2" t="str">
        <f t="shared" si="0"/>
        <v>Lampa operacyjna</v>
      </c>
      <c r="C16" s="2" t="str">
        <f>"Sola 700 DC Premium "</f>
        <v>Sola 700 DC Premium </v>
      </c>
      <c r="D16" s="2" t="str">
        <f>"ASAN-0009 "</f>
        <v>ASAN-0009 </v>
      </c>
      <c r="E16" s="2" t="str">
        <f>"Pracownia Elektrofizjologii"</f>
        <v>Pracownia Elektrofizjologii</v>
      </c>
      <c r="F16" s="2">
        <v>2009</v>
      </c>
      <c r="G16" s="2" t="str">
        <f t="shared" si="1"/>
        <v>Drager</v>
      </c>
      <c r="H16" s="2" t="str">
        <f t="shared" si="2"/>
        <v>12 mies.</v>
      </c>
      <c r="I16" s="2" t="s">
        <v>48</v>
      </c>
    </row>
    <row r="17" spans="1:9" ht="51">
      <c r="A17" s="1" t="s">
        <v>8</v>
      </c>
      <c r="B17" s="2" t="str">
        <f t="shared" si="0"/>
        <v>Lampa operacyjna</v>
      </c>
      <c r="C17" s="2" t="str">
        <f>"Sola 700 DC Premium "</f>
        <v>Sola 700 DC Premium </v>
      </c>
      <c r="D17" s="2" t="str">
        <f>"ASAN-0013"</f>
        <v>ASAN-0013</v>
      </c>
      <c r="E17" s="2" t="str">
        <f>"Pracownia Hemodynamiki"</f>
        <v>Pracownia Hemodynamiki</v>
      </c>
      <c r="F17" s="2">
        <v>2009</v>
      </c>
      <c r="G17" s="2" t="str">
        <f t="shared" si="1"/>
        <v>Drager</v>
      </c>
      <c r="H17" s="2" t="str">
        <f t="shared" si="2"/>
        <v>12 mies.</v>
      </c>
      <c r="I17" s="2" t="s">
        <v>48</v>
      </c>
    </row>
    <row r="19" spans="2:9" ht="15">
      <c r="B19" s="31" t="s">
        <v>9</v>
      </c>
      <c r="C19" s="31"/>
      <c r="G19" s="31" t="s">
        <v>10</v>
      </c>
      <c r="H19" s="31"/>
      <c r="I19" s="31"/>
    </row>
    <row r="25" spans="1:9" ht="26.25" customHeight="1">
      <c r="A25" s="28" t="s">
        <v>49</v>
      </c>
      <c r="B25" s="28"/>
      <c r="C25" s="28"/>
      <c r="D25" s="28"/>
      <c r="E25" s="28"/>
      <c r="F25" s="28"/>
      <c r="G25" s="28"/>
      <c r="H25" s="28"/>
      <c r="I25" s="28"/>
    </row>
    <row r="27" spans="1:9" ht="51">
      <c r="A27" s="1" t="s">
        <v>1</v>
      </c>
      <c r="B27" s="2" t="str">
        <f>"Nazwa urządzenia"</f>
        <v>Nazwa urządzenia</v>
      </c>
      <c r="C27" s="2" t="str">
        <f>"Typ"</f>
        <v>Typ</v>
      </c>
      <c r="D27" s="2" t="str">
        <f>"Nr Seryjny"</f>
        <v>Nr Seryjny</v>
      </c>
      <c r="E27" s="2" t="str">
        <f>"Jednostka Organizacyjna"</f>
        <v>Jednostka Organizacyjna</v>
      </c>
      <c r="F27" s="2" t="str">
        <f>"Rok Produkcji"</f>
        <v>Rok Produkcji</v>
      </c>
      <c r="G27" s="2" t="str">
        <f>"Producent"</f>
        <v>Producent</v>
      </c>
      <c r="H27" s="2" t="str">
        <f>"Częst. przeglądu"</f>
        <v>Częst. przeglądu</v>
      </c>
      <c r="I27" s="2" t="s">
        <v>11</v>
      </c>
    </row>
    <row r="28" spans="1:9" ht="51">
      <c r="A28" s="1" t="s">
        <v>2</v>
      </c>
      <c r="B28" s="2" t="s">
        <v>28</v>
      </c>
      <c r="C28" s="2" t="str">
        <f>"AutoPuls "</f>
        <v>AutoPuls </v>
      </c>
      <c r="D28" s="2" t="str">
        <f>"11397R "</f>
        <v>11397R </v>
      </c>
      <c r="E28" s="2" t="str">
        <f>"Szpitalny Oddział Ratunkowy-Klin.Med.Rat"</f>
        <v>Szpitalny Oddział Ratunkowy-Klin.Med.Rat</v>
      </c>
      <c r="F28" s="2">
        <v>2009</v>
      </c>
      <c r="G28" s="2" t="str">
        <f>"Zoll"</f>
        <v>Zoll</v>
      </c>
      <c r="H28" s="2" t="str">
        <f>"12 mies."</f>
        <v>12 mies.</v>
      </c>
      <c r="I28" s="2" t="s">
        <v>48</v>
      </c>
    </row>
    <row r="29" spans="1:9" ht="51">
      <c r="A29" s="1" t="s">
        <v>3</v>
      </c>
      <c r="B29" s="2" t="s">
        <v>28</v>
      </c>
      <c r="C29" s="2" t="str">
        <f>"AutoPuls Plus "</f>
        <v>AutoPuls Plus </v>
      </c>
      <c r="D29" s="2" t="str">
        <f>"40059 "</f>
        <v>40059 </v>
      </c>
      <c r="E29" s="2" t="str">
        <f>"Pracownia Hemodynamiki"</f>
        <v>Pracownia Hemodynamiki</v>
      </c>
      <c r="F29" s="2">
        <v>2011</v>
      </c>
      <c r="G29" s="2" t="str">
        <f>"Zoll"</f>
        <v>Zoll</v>
      </c>
      <c r="H29" s="2" t="str">
        <f>"12 mies."</f>
        <v>12 mies.</v>
      </c>
      <c r="I29" s="2" t="s">
        <v>48</v>
      </c>
    </row>
    <row r="30" spans="1:9" ht="51">
      <c r="A30" s="1" t="s">
        <v>4</v>
      </c>
      <c r="B30" s="2" t="s">
        <v>28</v>
      </c>
      <c r="C30" s="2" t="str">
        <f>"LUCAS TM"</f>
        <v>LUCAS TM</v>
      </c>
      <c r="D30" s="2" t="str">
        <f>"14074180 "</f>
        <v>14074180 </v>
      </c>
      <c r="E30" s="2" t="str">
        <f>"Pracownia Hemodynamiki"</f>
        <v>Pracownia Hemodynamiki</v>
      </c>
      <c r="F30" s="2">
        <v>2007</v>
      </c>
      <c r="G30" s="2" t="str">
        <f>"JOLIFE AB"</f>
        <v>JOLIFE AB</v>
      </c>
      <c r="H30" s="2" t="str">
        <f>"12 mies."</f>
        <v>12 mies.</v>
      </c>
      <c r="I30" s="2" t="s">
        <v>48</v>
      </c>
    </row>
    <row r="32" spans="2:9" ht="15">
      <c r="B32" s="31" t="s">
        <v>9</v>
      </c>
      <c r="C32" s="31"/>
      <c r="G32" s="31" t="s">
        <v>10</v>
      </c>
      <c r="H32" s="31"/>
      <c r="I32" s="31"/>
    </row>
    <row r="37" spans="1:9" ht="24.75" customHeight="1">
      <c r="A37" s="28" t="s">
        <v>29</v>
      </c>
      <c r="B37" s="28"/>
      <c r="C37" s="28"/>
      <c r="D37" s="28"/>
      <c r="E37" s="28"/>
      <c r="F37" s="28"/>
      <c r="G37" s="28"/>
      <c r="H37" s="28"/>
      <c r="I37" s="28"/>
    </row>
    <row r="39" spans="1:9" ht="51">
      <c r="A39" s="1" t="s">
        <v>1</v>
      </c>
      <c r="B39" s="2" t="str">
        <f>"Nazwa urządzenia"</f>
        <v>Nazwa urządzenia</v>
      </c>
      <c r="C39" s="2" t="str">
        <f>"Typ"</f>
        <v>Typ</v>
      </c>
      <c r="D39" s="2" t="str">
        <f>"Nr Seryjny"</f>
        <v>Nr Seryjny</v>
      </c>
      <c r="E39" s="2" t="str">
        <f>"Jednostka Organizacyjna"</f>
        <v>Jednostka Organizacyjna</v>
      </c>
      <c r="F39" s="2" t="str">
        <f>"Rok Produkcji"</f>
        <v>Rok Produkcji</v>
      </c>
      <c r="G39" s="2" t="str">
        <f>"Producent"</f>
        <v>Producent</v>
      </c>
      <c r="H39" s="2" t="str">
        <f>"Częst. przeglądu"</f>
        <v>Częst. przeglądu</v>
      </c>
      <c r="I39" s="2" t="s">
        <v>11</v>
      </c>
    </row>
    <row r="40" spans="1:9" ht="51">
      <c r="A40" s="37" t="s">
        <v>2</v>
      </c>
      <c r="B40" s="4" t="str">
        <f>"Aparat do fakoemulsyfikacji oraz witrektomii"</f>
        <v>Aparat do fakoemulsyfikacji oraz witrektomii</v>
      </c>
      <c r="C40" s="4" t="str">
        <f>"associate 2500 6700.C"</f>
        <v>associate 2500 6700.C</v>
      </c>
      <c r="D40" s="4" t="str">
        <f>"201151779 + 0967 + 00298 "</f>
        <v>201151779 + 0967 + 00298 </v>
      </c>
      <c r="E40" s="32" t="str">
        <f>"Sala Op.Przykliniczna Okulistyczna"</f>
        <v>Sala Op.Przykliniczna Okulistyczna</v>
      </c>
      <c r="F40" s="32">
        <v>2011</v>
      </c>
      <c r="G40" s="32" t="str">
        <f>"DORC"</f>
        <v>DORC</v>
      </c>
      <c r="H40" s="32" t="str">
        <f>"12 mies."</f>
        <v>12 mies.</v>
      </c>
      <c r="I40" s="2" t="s">
        <v>48</v>
      </c>
    </row>
    <row r="41" spans="1:9" ht="51">
      <c r="A41" s="38"/>
      <c r="B41" s="2" t="str">
        <f>"Kroplówka automatyczna"</f>
        <v>Kroplówka automatyczna</v>
      </c>
      <c r="C41" s="2" t="str">
        <f>"-"</f>
        <v>-</v>
      </c>
      <c r="D41" s="2" t="str">
        <f>"0967 "</f>
        <v>0967 </v>
      </c>
      <c r="E41" s="33"/>
      <c r="F41" s="33"/>
      <c r="G41" s="33"/>
      <c r="H41" s="33"/>
      <c r="I41" s="2" t="s">
        <v>48</v>
      </c>
    </row>
    <row r="42" spans="1:9" ht="51">
      <c r="A42" s="39"/>
      <c r="B42" s="2" t="str">
        <f>"Sterownik nożny "</f>
        <v>Sterownik nożny </v>
      </c>
      <c r="C42" s="2" t="str">
        <f>"-"</f>
        <v>-</v>
      </c>
      <c r="D42" s="2" t="str">
        <f>"00298 "</f>
        <v>00298 </v>
      </c>
      <c r="E42" s="34"/>
      <c r="F42" s="34"/>
      <c r="G42" s="34"/>
      <c r="H42" s="34"/>
      <c r="I42" s="2" t="s">
        <v>48</v>
      </c>
    </row>
    <row r="43" spans="1:9" ht="51">
      <c r="A43" s="36">
        <v>2</v>
      </c>
      <c r="B43" s="4" t="str">
        <f>"Aparat do fakoemulsyfikacji oraz witrektomii"</f>
        <v>Aparat do fakoemulsyfikacji oraz witrektomii</v>
      </c>
      <c r="C43" s="4" t="str">
        <f>"associate 2500 6700.C"</f>
        <v>associate 2500 6700.C</v>
      </c>
      <c r="D43" s="4" t="str">
        <f>"200751455 "</f>
        <v>200751455 </v>
      </c>
      <c r="E43" s="32" t="str">
        <f>"Sala Op.Przykliniczna Okulistyczna"</f>
        <v>Sala Op.Przykliniczna Okulistyczna</v>
      </c>
      <c r="F43" s="32">
        <v>2007</v>
      </c>
      <c r="G43" s="32" t="str">
        <f>"DORC"</f>
        <v>DORC</v>
      </c>
      <c r="H43" s="32" t="str">
        <f>"12 mies."</f>
        <v>12 mies.</v>
      </c>
      <c r="I43" s="2" t="s">
        <v>48</v>
      </c>
    </row>
    <row r="44" spans="1:9" ht="51">
      <c r="A44" s="36"/>
      <c r="B44" s="2" t="str">
        <f>"Kompresor"</f>
        <v>Kompresor</v>
      </c>
      <c r="C44" s="2" t="str">
        <f>"Silent Blue"</f>
        <v>Silent Blue</v>
      </c>
      <c r="D44" s="2" t="str">
        <f>"000709454"</f>
        <v>000709454</v>
      </c>
      <c r="E44" s="33"/>
      <c r="F44" s="33"/>
      <c r="G44" s="33"/>
      <c r="H44" s="33"/>
      <c r="I44" s="2" t="s">
        <v>48</v>
      </c>
    </row>
    <row r="45" spans="1:9" ht="51">
      <c r="A45" s="36"/>
      <c r="B45" s="2" t="str">
        <f>"Kroplówka automatyczna"</f>
        <v>Kroplówka automatyczna</v>
      </c>
      <c r="C45" s="2" t="str">
        <f>"-"</f>
        <v>-</v>
      </c>
      <c r="D45" s="2" t="str">
        <f>"0756 "</f>
        <v>0756 </v>
      </c>
      <c r="E45" s="33"/>
      <c r="F45" s="33"/>
      <c r="G45" s="33"/>
      <c r="H45" s="33"/>
      <c r="I45" s="2" t="s">
        <v>48</v>
      </c>
    </row>
    <row r="46" spans="1:9" ht="51">
      <c r="A46" s="36"/>
      <c r="B46" s="2" t="str">
        <f>"Sterownik nożny "</f>
        <v>Sterownik nożny </v>
      </c>
      <c r="C46" s="2" t="str">
        <f>"-"</f>
        <v>-</v>
      </c>
      <c r="D46" s="2" t="str">
        <f>"1.0892 "</f>
        <v>1.0892 </v>
      </c>
      <c r="E46" s="33"/>
      <c r="F46" s="33"/>
      <c r="G46" s="33"/>
      <c r="H46" s="33"/>
      <c r="I46" s="2" t="s">
        <v>48</v>
      </c>
    </row>
    <row r="47" spans="1:9" ht="51">
      <c r="A47" s="36"/>
      <c r="B47" s="2" t="str">
        <f>"Źródło światła "</f>
        <v>Źródło światła </v>
      </c>
      <c r="C47" s="2" t="str">
        <f>"Xenon Brightstar"</f>
        <v>Xenon Brightstar</v>
      </c>
      <c r="D47" s="2" t="str">
        <f>"200883456 (200783408)"</f>
        <v>200883456 (200783408)</v>
      </c>
      <c r="E47" s="34"/>
      <c r="F47" s="34"/>
      <c r="G47" s="34"/>
      <c r="H47" s="34"/>
      <c r="I47" s="2" t="s">
        <v>48</v>
      </c>
    </row>
    <row r="49" spans="2:9" ht="15">
      <c r="B49" s="31" t="s">
        <v>9</v>
      </c>
      <c r="C49" s="31"/>
      <c r="G49" s="31" t="s">
        <v>10</v>
      </c>
      <c r="H49" s="31"/>
      <c r="I49" s="31"/>
    </row>
    <row r="54" spans="1:9" ht="25.5" customHeight="1">
      <c r="A54" s="28" t="s">
        <v>43</v>
      </c>
      <c r="B54" s="28"/>
      <c r="C54" s="28"/>
      <c r="D54" s="28"/>
      <c r="E54" s="28"/>
      <c r="F54" s="28"/>
      <c r="G54" s="28"/>
      <c r="H54" s="28"/>
      <c r="I54" s="28"/>
    </row>
    <row r="56" spans="1:9" ht="51">
      <c r="A56" s="8" t="s">
        <v>1</v>
      </c>
      <c r="B56" s="8" t="s">
        <v>30</v>
      </c>
      <c r="C56" s="8" t="s">
        <v>31</v>
      </c>
      <c r="D56" s="8" t="s">
        <v>36</v>
      </c>
      <c r="E56" s="8" t="s">
        <v>37</v>
      </c>
      <c r="F56" s="2" t="str">
        <f>"Rok Produkcji"</f>
        <v>Rok Produkcji</v>
      </c>
      <c r="G56" s="2" t="str">
        <f>"Częst. przeglądu"</f>
        <v>Częst. przeglądu</v>
      </c>
      <c r="H56" s="8" t="s">
        <v>38</v>
      </c>
      <c r="I56" s="8" t="s">
        <v>39</v>
      </c>
    </row>
    <row r="57" spans="1:9" ht="76.5">
      <c r="A57" s="10">
        <v>1</v>
      </c>
      <c r="B57" s="8" t="s">
        <v>32</v>
      </c>
      <c r="C57" s="8" t="s">
        <v>33</v>
      </c>
      <c r="D57" s="8" t="s">
        <v>40</v>
      </c>
      <c r="E57" s="8" t="s">
        <v>41</v>
      </c>
      <c r="F57" s="8">
        <v>2008</v>
      </c>
      <c r="G57" s="9" t="s">
        <v>51</v>
      </c>
      <c r="H57" s="8" t="s">
        <v>16</v>
      </c>
      <c r="I57" s="2" t="s">
        <v>48</v>
      </c>
    </row>
    <row r="58" spans="1:9" ht="51">
      <c r="A58" s="10">
        <v>2</v>
      </c>
      <c r="B58" s="8" t="s">
        <v>34</v>
      </c>
      <c r="C58" s="8" t="s">
        <v>35</v>
      </c>
      <c r="D58" s="8" t="s">
        <v>42</v>
      </c>
      <c r="E58" s="8" t="s">
        <v>41</v>
      </c>
      <c r="F58" s="8">
        <v>2012</v>
      </c>
      <c r="G58" s="9" t="s">
        <v>51</v>
      </c>
      <c r="H58" s="8" t="s">
        <v>16</v>
      </c>
      <c r="I58" s="2" t="s">
        <v>48</v>
      </c>
    </row>
    <row r="60" spans="2:9" ht="15">
      <c r="B60" s="30" t="s">
        <v>9</v>
      </c>
      <c r="C60" s="30"/>
      <c r="D60" s="3"/>
      <c r="E60" s="3"/>
      <c r="F60" s="3"/>
      <c r="G60" s="30" t="s">
        <v>10</v>
      </c>
      <c r="H60" s="30"/>
      <c r="I60" s="30"/>
    </row>
    <row r="65" spans="1:9" ht="15">
      <c r="A65" s="29" t="s">
        <v>44</v>
      </c>
      <c r="B65" s="29"/>
      <c r="C65" s="29"/>
      <c r="D65" s="29"/>
      <c r="E65" s="29"/>
      <c r="F65" s="29"/>
      <c r="G65" s="29"/>
      <c r="H65" s="29"/>
      <c r="I65" s="29"/>
    </row>
    <row r="67" spans="1:9" ht="51">
      <c r="A67" s="14" t="s">
        <v>1</v>
      </c>
      <c r="B67" s="2" t="str">
        <f>"Nazwa urządzenia"</f>
        <v>Nazwa urządzenia</v>
      </c>
      <c r="C67" s="2" t="str">
        <f>"Typ"</f>
        <v>Typ</v>
      </c>
      <c r="D67" s="2" t="str">
        <f>"Nr Seryjny"</f>
        <v>Nr Seryjny</v>
      </c>
      <c r="E67" s="2" t="str">
        <f>"Jednostka Organizacyjna"</f>
        <v>Jednostka Organizacyjna</v>
      </c>
      <c r="F67" s="2" t="str">
        <f>"Rok Produkcji"</f>
        <v>Rok Produkcji</v>
      </c>
      <c r="G67" s="2" t="str">
        <f>"Producent"</f>
        <v>Producent</v>
      </c>
      <c r="H67" s="2" t="str">
        <f>"Częst. przeglądu"</f>
        <v>Częst. przeglądu</v>
      </c>
      <c r="I67" s="2" t="s">
        <v>11</v>
      </c>
    </row>
    <row r="68" spans="1:9" ht="51">
      <c r="A68" s="11" t="s">
        <v>2</v>
      </c>
      <c r="B68" s="2" t="str">
        <f>"Aparat EEG"</f>
        <v>Aparat EEG</v>
      </c>
      <c r="C68" s="2" t="str">
        <f>"Digi Track typ DT-2004"</f>
        <v>Digi Track typ DT-2004</v>
      </c>
      <c r="D68" s="2" t="str">
        <f>"20410228"</f>
        <v>20410228</v>
      </c>
      <c r="E68" s="2" t="str">
        <f>"Oddz.Klin. Neonatologiczny z Oddz. ITN"</f>
        <v>Oddz.Klin. Neonatologiczny z Oddz. ITN</v>
      </c>
      <c r="F68" s="2">
        <v>2004</v>
      </c>
      <c r="G68" s="2" t="str">
        <f>"ELMIKO MEDICAL Sp. z o.o."</f>
        <v>ELMIKO MEDICAL Sp. z o.o.</v>
      </c>
      <c r="H68" s="2" t="str">
        <f>"12 mies."</f>
        <v>12 mies.</v>
      </c>
      <c r="I68" s="2" t="s">
        <v>48</v>
      </c>
    </row>
    <row r="69" spans="1:9" ht="51">
      <c r="A69" s="15" t="s">
        <v>3</v>
      </c>
      <c r="B69" s="2" t="str">
        <f>"Aparat EEG"</f>
        <v>Aparat EEG</v>
      </c>
      <c r="C69" s="2" t="str">
        <f>"Digi Track typ DT-2004"</f>
        <v>Digi Track typ DT-2004</v>
      </c>
      <c r="D69" s="2" t="str">
        <f>"20404206"</f>
        <v>20404206</v>
      </c>
      <c r="E69" s="2" t="str">
        <f>"Przykl. Porad. Neurologiczna"</f>
        <v>Przykl. Porad. Neurologiczna</v>
      </c>
      <c r="F69" s="2">
        <v>2004</v>
      </c>
      <c r="G69" s="2" t="str">
        <f>"ELMIKO MEDICAL Sp. z o.o."</f>
        <v>ELMIKO MEDICAL Sp. z o.o.</v>
      </c>
      <c r="H69" s="2" t="str">
        <f>"12 mies."</f>
        <v>12 mies.</v>
      </c>
      <c r="I69" s="2" t="s">
        <v>48</v>
      </c>
    </row>
    <row r="70" spans="1:9" ht="15">
      <c r="A70" s="12"/>
      <c r="B70" s="13"/>
      <c r="C70" s="13"/>
      <c r="D70" s="13"/>
      <c r="E70" s="13"/>
      <c r="F70" s="13"/>
      <c r="G70" s="13"/>
      <c r="H70" s="13"/>
      <c r="I70" s="13"/>
    </row>
    <row r="71" spans="1:9" ht="15">
      <c r="A71" s="12"/>
      <c r="B71" s="27" t="s">
        <v>9</v>
      </c>
      <c r="C71" s="27"/>
      <c r="D71" s="13"/>
      <c r="E71" s="13"/>
      <c r="F71" s="13"/>
      <c r="G71" s="27" t="s">
        <v>10</v>
      </c>
      <c r="H71" s="27"/>
      <c r="I71" s="27"/>
    </row>
    <row r="72" spans="1:9" ht="15">
      <c r="A72" s="12"/>
      <c r="B72" s="7"/>
      <c r="C72" s="7"/>
      <c r="D72" s="13"/>
      <c r="E72" s="13"/>
      <c r="F72" s="13"/>
      <c r="G72" s="7"/>
      <c r="H72" s="7"/>
      <c r="I72" s="7"/>
    </row>
    <row r="73" spans="1:9" ht="15">
      <c r="A73" s="12"/>
      <c r="B73" s="7"/>
      <c r="C73" s="7"/>
      <c r="D73" s="13"/>
      <c r="E73" s="13"/>
      <c r="F73" s="13"/>
      <c r="G73" s="7"/>
      <c r="H73" s="7"/>
      <c r="I73" s="7"/>
    </row>
    <row r="74" spans="1:9" ht="15">
      <c r="A74" s="12"/>
      <c r="B74" s="7"/>
      <c r="C74" s="7"/>
      <c r="D74" s="13"/>
      <c r="E74" s="13"/>
      <c r="F74" s="13"/>
      <c r="G74" s="7"/>
      <c r="H74" s="7"/>
      <c r="I74" s="7"/>
    </row>
    <row r="75" spans="1:9" ht="15">
      <c r="A75" s="12"/>
      <c r="B75" s="13"/>
      <c r="C75" s="13"/>
      <c r="D75" s="13"/>
      <c r="E75" s="13"/>
      <c r="F75" s="13"/>
      <c r="G75" s="13"/>
      <c r="H75" s="13"/>
      <c r="I75" s="13"/>
    </row>
    <row r="76" spans="1:9" ht="15">
      <c r="A76" s="29" t="s">
        <v>50</v>
      </c>
      <c r="B76" s="29"/>
      <c r="C76" s="29"/>
      <c r="D76" s="29"/>
      <c r="E76" s="29"/>
      <c r="F76" s="29"/>
      <c r="G76" s="29"/>
      <c r="H76" s="29"/>
      <c r="I76" s="29"/>
    </row>
    <row r="77" spans="1:9" ht="15">
      <c r="A77" s="12"/>
      <c r="B77" s="13"/>
      <c r="C77" s="13"/>
      <c r="D77" s="13"/>
      <c r="E77" s="13"/>
      <c r="F77" s="13"/>
      <c r="G77" s="13"/>
      <c r="H77" s="13"/>
      <c r="I77" s="13"/>
    </row>
    <row r="78" spans="1:9" ht="51">
      <c r="A78" s="14" t="s">
        <v>1</v>
      </c>
      <c r="B78" s="2" t="str">
        <f>"Nazwa urządzenia"</f>
        <v>Nazwa urządzenia</v>
      </c>
      <c r="C78" s="2" t="str">
        <f>"Typ"</f>
        <v>Typ</v>
      </c>
      <c r="D78" s="2" t="str">
        <f>"Nr Seryjny"</f>
        <v>Nr Seryjny</v>
      </c>
      <c r="E78" s="2" t="str">
        <f>"Jednostka Organizacyjna"</f>
        <v>Jednostka Organizacyjna</v>
      </c>
      <c r="F78" s="2" t="str">
        <f>"Rok Produkcji"</f>
        <v>Rok Produkcji</v>
      </c>
      <c r="G78" s="2" t="str">
        <f>"Producent"</f>
        <v>Producent</v>
      </c>
      <c r="H78" s="2" t="str">
        <f>"Częst. przeglądu"</f>
        <v>Częst. przeglądu</v>
      </c>
      <c r="I78" s="2" t="s">
        <v>11</v>
      </c>
    </row>
    <row r="79" spans="1:9" ht="38.25">
      <c r="A79" s="11" t="s">
        <v>2</v>
      </c>
      <c r="B79" s="2" t="str">
        <f>"Aparat EEG"</f>
        <v>Aparat EEG</v>
      </c>
      <c r="C79" s="2" t="str">
        <f>"NicoletOne nEEG  "</f>
        <v>NicoletOne nEEG  </v>
      </c>
      <c r="D79" s="2" t="str">
        <f>"OJ080547"</f>
        <v>OJ080547</v>
      </c>
      <c r="E79" s="2" t="str">
        <f>"Oddz. Klin. Neurologii, Udarowy"</f>
        <v>Oddz. Klin. Neurologii, Udarowy</v>
      </c>
      <c r="F79" s="2">
        <v>2007</v>
      </c>
      <c r="G79" s="2" t="str">
        <f>"Nicolet Biomedical Inc., USA"</f>
        <v>Nicolet Biomedical Inc., USA</v>
      </c>
      <c r="H79" s="2" t="str">
        <f>"12 mies."</f>
        <v>12 mies.</v>
      </c>
      <c r="I79" s="2" t="str">
        <f>"2019-03-12"</f>
        <v>2019-03-12</v>
      </c>
    </row>
    <row r="80" spans="1:9" ht="38.25">
      <c r="A80" s="11" t="s">
        <v>3</v>
      </c>
      <c r="B80" s="2" t="str">
        <f>"Aparat EEG"</f>
        <v>Aparat EEG</v>
      </c>
      <c r="C80" s="2" t="str">
        <f>"NicoletOne vEEG  "</f>
        <v>NicoletOne vEEG  </v>
      </c>
      <c r="D80" s="2" t="str">
        <f>"PN080371 "</f>
        <v>PN080371 </v>
      </c>
      <c r="E80" s="2" t="str">
        <f>"Oddz. Klin. Neurologii, Udarowy"</f>
        <v>Oddz. Klin. Neurologii, Udarowy</v>
      </c>
      <c r="F80" s="2">
        <v>2007</v>
      </c>
      <c r="G80" s="2" t="str">
        <f>"Nicolet Biomedical Inc., USA"</f>
        <v>Nicolet Biomedical Inc., USA</v>
      </c>
      <c r="H80" s="2" t="str">
        <f>"12 mies."</f>
        <v>12 mies.</v>
      </c>
      <c r="I80" s="2" t="str">
        <f>"2019-03-12"</f>
        <v>2019-03-12</v>
      </c>
    </row>
    <row r="82" spans="2:9" ht="15">
      <c r="B82" s="27" t="s">
        <v>9</v>
      </c>
      <c r="C82" s="27"/>
      <c r="G82" s="27" t="s">
        <v>10</v>
      </c>
      <c r="H82" s="27"/>
      <c r="I82" s="27"/>
    </row>
    <row r="87" spans="1:9" ht="28.5" customHeight="1">
      <c r="A87" s="28" t="s">
        <v>45</v>
      </c>
      <c r="B87" s="28"/>
      <c r="C87" s="28"/>
      <c r="D87" s="28"/>
      <c r="E87" s="28"/>
      <c r="F87" s="28"/>
      <c r="G87" s="28"/>
      <c r="H87" s="28"/>
      <c r="I87" s="28"/>
    </row>
    <row r="89" spans="1:9" ht="51">
      <c r="A89" s="14" t="s">
        <v>1</v>
      </c>
      <c r="B89" s="2" t="str">
        <f>"Nazwa urządzenia"</f>
        <v>Nazwa urządzenia</v>
      </c>
      <c r="C89" s="2" t="str">
        <f>"Typ"</f>
        <v>Typ</v>
      </c>
      <c r="D89" s="2" t="str">
        <f>"Nr Seryjny"</f>
        <v>Nr Seryjny</v>
      </c>
      <c r="E89" s="2" t="str">
        <f>"Jednostka Organizacyjna"</f>
        <v>Jednostka Organizacyjna</v>
      </c>
      <c r="F89" s="2" t="str">
        <f>"Rok Produkcji"</f>
        <v>Rok Produkcji</v>
      </c>
      <c r="G89" s="2" t="str">
        <f>"Producent"</f>
        <v>Producent</v>
      </c>
      <c r="H89" s="2" t="str">
        <f>"Częst. przeglądu"</f>
        <v>Częst. przeglądu</v>
      </c>
      <c r="I89" s="2" t="s">
        <v>11</v>
      </c>
    </row>
    <row r="90" spans="1:9" ht="51">
      <c r="A90" s="11" t="s">
        <v>2</v>
      </c>
      <c r="B90" s="2" t="str">
        <f>"Zestaw do badań izokinetycznych"</f>
        <v>Zestaw do badań izokinetycznych</v>
      </c>
      <c r="C90" s="2" t="str">
        <f>"835-210"</f>
        <v>835-210</v>
      </c>
      <c r="D90" s="2" t="str">
        <f>"SN: 12002684 "</f>
        <v>SN: 12002684 </v>
      </c>
      <c r="E90" s="2" t="s">
        <v>0</v>
      </c>
      <c r="F90" s="2">
        <v>2008</v>
      </c>
      <c r="G90" s="2" t="str">
        <f>"Biodex Medical (USA)"</f>
        <v>Biodex Medical (USA)</v>
      </c>
      <c r="H90" s="2" t="str">
        <f>"12 mies."</f>
        <v>12 mies.</v>
      </c>
      <c r="I90" s="2" t="s">
        <v>48</v>
      </c>
    </row>
    <row r="91" spans="1:9" ht="51">
      <c r="A91" s="11" t="s">
        <v>3</v>
      </c>
      <c r="B91" s="2" t="s">
        <v>52</v>
      </c>
      <c r="C91" s="2" t="s">
        <v>53</v>
      </c>
      <c r="D91" s="2">
        <v>9081389</v>
      </c>
      <c r="E91" s="2" t="s">
        <v>54</v>
      </c>
      <c r="F91" s="2">
        <v>2010</v>
      </c>
      <c r="G91" s="2" t="str">
        <f>"Biodex Medical (USA)"</f>
        <v>Biodex Medical (USA)</v>
      </c>
      <c r="H91" s="2" t="str">
        <f>"12 mies."</f>
        <v>12 mies.</v>
      </c>
      <c r="I91" s="2" t="s">
        <v>48</v>
      </c>
    </row>
    <row r="92" spans="1:9" ht="38.25">
      <c r="A92" s="11" t="s">
        <v>4</v>
      </c>
      <c r="B92" s="2" t="s">
        <v>55</v>
      </c>
      <c r="C92" s="2" t="s">
        <v>56</v>
      </c>
      <c r="D92" s="2">
        <v>1002718</v>
      </c>
      <c r="E92" s="2" t="s">
        <v>54</v>
      </c>
      <c r="F92" s="2">
        <v>2010</v>
      </c>
      <c r="G92" s="2" t="str">
        <f>"Biodex Medical (USA)"</f>
        <v>Biodex Medical (USA)</v>
      </c>
      <c r="H92" s="2" t="str">
        <f>"12 mies."</f>
        <v>12 mies.</v>
      </c>
      <c r="I92" s="16">
        <v>43571</v>
      </c>
    </row>
    <row r="94" spans="2:9" ht="15">
      <c r="B94" s="27" t="s">
        <v>9</v>
      </c>
      <c r="C94" s="27"/>
      <c r="G94" s="27" t="s">
        <v>10</v>
      </c>
      <c r="H94" s="27"/>
      <c r="I94" s="27"/>
    </row>
    <row r="98" spans="1:9" ht="15" customHeight="1">
      <c r="A98" s="28" t="s">
        <v>46</v>
      </c>
      <c r="B98" s="28"/>
      <c r="C98" s="28"/>
      <c r="D98" s="28"/>
      <c r="E98" s="28"/>
      <c r="F98" s="28"/>
      <c r="G98" s="28"/>
      <c r="H98" s="28"/>
      <c r="I98" s="28"/>
    </row>
    <row r="99" spans="1:9" ht="15">
      <c r="A99" s="6"/>
      <c r="B99" s="6"/>
      <c r="C99" s="6"/>
      <c r="D99" s="6"/>
      <c r="E99" s="6"/>
      <c r="F99" s="6"/>
      <c r="G99" s="6"/>
      <c r="H99" s="6"/>
      <c r="I99" s="6"/>
    </row>
    <row r="100" spans="1:9" ht="51">
      <c r="A100" s="14" t="s">
        <v>1</v>
      </c>
      <c r="B100" s="2" t="str">
        <f>"Nazwa urządzenia"</f>
        <v>Nazwa urządzenia</v>
      </c>
      <c r="C100" s="2" t="str">
        <f>"Typ"</f>
        <v>Typ</v>
      </c>
      <c r="D100" s="2" t="str">
        <f>"Nr Seryjny"</f>
        <v>Nr Seryjny</v>
      </c>
      <c r="E100" s="2" t="str">
        <f>"Jednostka Organizacyjna"</f>
        <v>Jednostka Organizacyjna</v>
      </c>
      <c r="F100" s="2" t="str">
        <f>"Rok Produkcji"</f>
        <v>Rok Produkcji</v>
      </c>
      <c r="G100" s="2" t="str">
        <f>"Producent"</f>
        <v>Producent</v>
      </c>
      <c r="H100" s="2" t="str">
        <f>"Częst. przeglądu"</f>
        <v>Częst. przeglądu</v>
      </c>
      <c r="I100" s="2" t="s">
        <v>11</v>
      </c>
    </row>
    <row r="101" spans="1:9" ht="51">
      <c r="A101" s="11" t="s">
        <v>2</v>
      </c>
      <c r="B101" s="2" t="str">
        <f>"Wstrzykiwacz kontrastu"</f>
        <v>Wstrzykiwacz kontrastu</v>
      </c>
      <c r="C101" s="2" t="str">
        <f>"Angiomat Illumena "</f>
        <v>Angiomat Illumena </v>
      </c>
      <c r="D101" s="2" t="str">
        <f>"CI0810C013"</f>
        <v>CI0810C013</v>
      </c>
      <c r="E101" s="2" t="str">
        <f>"Blok Op. Chirurgii Naczyniowej"</f>
        <v>Blok Op. Chirurgii Naczyniowej</v>
      </c>
      <c r="F101" s="2">
        <v>2010</v>
      </c>
      <c r="G101" s="2" t="str">
        <f>"Liebel-flarsheim"</f>
        <v>Liebel-flarsheim</v>
      </c>
      <c r="H101" s="2" t="str">
        <f>"12 mies."</f>
        <v>12 mies.</v>
      </c>
      <c r="I101" s="2" t="s">
        <v>48</v>
      </c>
    </row>
    <row r="102" spans="1:9" ht="51">
      <c r="A102" s="11" t="s">
        <v>3</v>
      </c>
      <c r="B102" s="2" t="str">
        <f>"Wstrzykiwacz kontrastu"</f>
        <v>Wstrzykiwacz kontrastu</v>
      </c>
      <c r="C102" s="2" t="str">
        <f>"Angiomat Illumena "</f>
        <v>Angiomat Illumena </v>
      </c>
      <c r="D102" s="2" t="str">
        <f>"CI0209C063 "</f>
        <v>CI0209C063 </v>
      </c>
      <c r="E102" s="2" t="str">
        <f>"Ponadreg. Centrum Chir. Endowaskularnej"</f>
        <v>Ponadreg. Centrum Chir. Endowaskularnej</v>
      </c>
      <c r="F102" s="2">
        <v>2010</v>
      </c>
      <c r="G102" s="2" t="str">
        <f>"Liebel-flarsheim"</f>
        <v>Liebel-flarsheim</v>
      </c>
      <c r="H102" s="2" t="str">
        <f>"12 mies."</f>
        <v>12 mies.</v>
      </c>
      <c r="I102" s="2" t="s">
        <v>48</v>
      </c>
    </row>
    <row r="104" spans="2:9" ht="15">
      <c r="B104" s="27" t="s">
        <v>9</v>
      </c>
      <c r="C104" s="27"/>
      <c r="G104" s="27" t="s">
        <v>10</v>
      </c>
      <c r="H104" s="27"/>
      <c r="I104" s="27"/>
    </row>
    <row r="109" spans="1:9" ht="15">
      <c r="A109" s="28" t="s">
        <v>47</v>
      </c>
      <c r="B109" s="28"/>
      <c r="C109" s="28"/>
      <c r="D109" s="28"/>
      <c r="E109" s="28"/>
      <c r="F109" s="28"/>
      <c r="G109" s="28"/>
      <c r="H109" s="28"/>
      <c r="I109" s="28"/>
    </row>
    <row r="111" spans="1:9" ht="51">
      <c r="A111" s="14" t="s">
        <v>1</v>
      </c>
      <c r="B111" s="2" t="str">
        <f>"Nazwa urządzenia"</f>
        <v>Nazwa urządzenia</v>
      </c>
      <c r="C111" s="2" t="str">
        <f>"Typ"</f>
        <v>Typ</v>
      </c>
      <c r="D111" s="2" t="str">
        <f>"Nr Seryjny"</f>
        <v>Nr Seryjny</v>
      </c>
      <c r="E111" s="2" t="str">
        <f>"Jednostka Organizacyjna"</f>
        <v>Jednostka Organizacyjna</v>
      </c>
      <c r="F111" s="2" t="str">
        <f>"Rok Produkcji"</f>
        <v>Rok Produkcji</v>
      </c>
      <c r="G111" s="2" t="str">
        <f>"Producent"</f>
        <v>Producent</v>
      </c>
      <c r="H111" s="2" t="str">
        <f>"Częst. przeglądu"</f>
        <v>Częst. przeglądu</v>
      </c>
      <c r="I111" s="2" t="s">
        <v>11</v>
      </c>
    </row>
    <row r="112" spans="1:9" ht="38.25">
      <c r="A112" s="11" t="s">
        <v>2</v>
      </c>
      <c r="B112" s="2" t="str">
        <f>"Wstrzykiwacz kontrastu"</f>
        <v>Wstrzykiwacz kontrastu</v>
      </c>
      <c r="C112" s="2" t="str">
        <f>"CT Express 4D"</f>
        <v>CT Express 4D</v>
      </c>
      <c r="D112" s="2" t="str">
        <f>"R0013088-1014"</f>
        <v>R0013088-1014</v>
      </c>
      <c r="E112" s="2" t="str">
        <f>"Pracownia Tomografii Komputerowej"</f>
        <v>Pracownia Tomografii Komputerowej</v>
      </c>
      <c r="F112" s="2">
        <v>2014</v>
      </c>
      <c r="G112" s="2" t="str">
        <f>"Bracco Injeneering"</f>
        <v>Bracco Injeneering</v>
      </c>
      <c r="H112" s="2" t="str">
        <f>"12 mies."</f>
        <v>12 mies.</v>
      </c>
      <c r="I112" s="16">
        <v>43574</v>
      </c>
    </row>
    <row r="113" spans="1:9" ht="38.25">
      <c r="A113" s="11" t="s">
        <v>3</v>
      </c>
      <c r="B113" s="2" t="str">
        <f>"Wstrzykiwacz kontrastu"</f>
        <v>Wstrzykiwacz kontrastu</v>
      </c>
      <c r="C113" s="2" t="str">
        <f>"CT Express 4D"</f>
        <v>CT Express 4D</v>
      </c>
      <c r="D113" s="2" t="str">
        <f>"R0013087-1014"</f>
        <v>R0013087-1014</v>
      </c>
      <c r="E113" s="2" t="str">
        <f>"Pracownia Tomografii Komputerowej"</f>
        <v>Pracownia Tomografii Komputerowej</v>
      </c>
      <c r="F113" s="2">
        <v>2014</v>
      </c>
      <c r="G113" s="2" t="str">
        <f>"Bracco Injeneering"</f>
        <v>Bracco Injeneering</v>
      </c>
      <c r="H113" s="2" t="str">
        <f>"12 mies."</f>
        <v>12 mies.</v>
      </c>
      <c r="I113" s="16">
        <v>43574</v>
      </c>
    </row>
    <row r="115" spans="2:9" ht="15">
      <c r="B115" s="27" t="s">
        <v>9</v>
      </c>
      <c r="C115" s="27"/>
      <c r="G115" s="27" t="s">
        <v>10</v>
      </c>
      <c r="H115" s="27"/>
      <c r="I115" s="27"/>
    </row>
    <row r="116" spans="2:9" ht="15">
      <c r="B116" s="7"/>
      <c r="C116" s="7"/>
      <c r="G116" s="7"/>
      <c r="H116" s="7"/>
      <c r="I116" s="7"/>
    </row>
    <row r="117" spans="2:9" ht="15">
      <c r="B117" s="7"/>
      <c r="C117" s="7"/>
      <c r="G117" s="7"/>
      <c r="H117" s="7"/>
      <c r="I117" s="7"/>
    </row>
    <row r="118" spans="2:9" ht="15">
      <c r="B118" s="7"/>
      <c r="C118" s="7"/>
      <c r="G118" s="7"/>
      <c r="H118" s="7"/>
      <c r="I118" s="7"/>
    </row>
    <row r="120" spans="1:9" ht="18" customHeight="1">
      <c r="A120" s="28" t="s">
        <v>57</v>
      </c>
      <c r="B120" s="28"/>
      <c r="C120" s="28"/>
      <c r="D120" s="28"/>
      <c r="E120" s="28"/>
      <c r="F120" s="28"/>
      <c r="G120" s="28"/>
      <c r="H120" s="28"/>
      <c r="I120" s="28"/>
    </row>
    <row r="122" spans="1:9" ht="48">
      <c r="A122" s="17" t="s">
        <v>1</v>
      </c>
      <c r="B122" s="18" t="str">
        <f>"Nazwa urządzenia"</f>
        <v>Nazwa urządzenia</v>
      </c>
      <c r="C122" s="18" t="str">
        <f>"Typ"</f>
        <v>Typ</v>
      </c>
      <c r="D122" s="18" t="str">
        <f>"Nr Seryjny"</f>
        <v>Nr Seryjny</v>
      </c>
      <c r="E122" s="18" t="str">
        <f>"Jednostka Organizacyjna"</f>
        <v>Jednostka Organizacyjna</v>
      </c>
      <c r="F122" s="18" t="str">
        <f>"Rok Produkcji"</f>
        <v>Rok Produkcji</v>
      </c>
      <c r="G122" s="18" t="str">
        <f>"Producent"</f>
        <v>Producent</v>
      </c>
      <c r="H122" s="18" t="str">
        <f>"Częst. przeglądu"</f>
        <v>Częst. przeglądu</v>
      </c>
      <c r="I122" s="18" t="s">
        <v>11</v>
      </c>
    </row>
    <row r="123" spans="1:9" ht="50.25" customHeight="1">
      <c r="A123" s="21" t="s">
        <v>2</v>
      </c>
      <c r="B123" s="18" t="str">
        <f>"Laser do stymulacji potencjałów wywołanych "</f>
        <v>Laser do stymulacji potencjałów wywołanych </v>
      </c>
      <c r="C123" s="18" t="str">
        <f>"Neurolas "</f>
        <v>Neurolas </v>
      </c>
      <c r="D123" s="18" t="str">
        <f>"NL8AS101A (NL-0812-01)"</f>
        <v>NL8AS101A (NL-0812-01)</v>
      </c>
      <c r="E123" s="18" t="str">
        <f>"Oddz. Klin. Neurologii, Udarowy"</f>
        <v>Oddz. Klin. Neurologii, Udarowy</v>
      </c>
      <c r="F123" s="18">
        <v>2008</v>
      </c>
      <c r="G123" s="18" t="str">
        <f>"El.En. S.p.A."</f>
        <v>El.En. S.p.A.</v>
      </c>
      <c r="H123" s="18" t="str">
        <f>"12 mies."</f>
        <v>12 mies.</v>
      </c>
      <c r="I123" s="18" t="str">
        <f>"2019-03-12"</f>
        <v>2019-03-12</v>
      </c>
    </row>
    <row r="124" spans="1:9" ht="18.75" customHeight="1">
      <c r="A124" s="25"/>
      <c r="B124" s="19"/>
      <c r="C124" s="19"/>
      <c r="D124" s="19"/>
      <c r="E124" s="19"/>
      <c r="F124" s="19"/>
      <c r="G124" s="19"/>
      <c r="H124" s="19"/>
      <c r="I124" s="19"/>
    </row>
    <row r="125" spans="2:9" ht="17.25" customHeight="1">
      <c r="B125" s="27" t="s">
        <v>9</v>
      </c>
      <c r="C125" s="27"/>
      <c r="G125" s="27" t="s">
        <v>10</v>
      </c>
      <c r="H125" s="27"/>
      <c r="I125" s="27"/>
    </row>
    <row r="126" spans="2:9" ht="17.25" customHeight="1">
      <c r="B126" s="7"/>
      <c r="C126" s="7"/>
      <c r="G126" s="7"/>
      <c r="H126" s="7"/>
      <c r="I126" s="7"/>
    </row>
    <row r="127" spans="2:9" ht="17.25" customHeight="1">
      <c r="B127" s="7"/>
      <c r="C127" s="7"/>
      <c r="G127" s="7"/>
      <c r="H127" s="7"/>
      <c r="I127" s="7"/>
    </row>
    <row r="128" spans="2:9" ht="17.25" customHeight="1">
      <c r="B128" s="7"/>
      <c r="C128" s="7"/>
      <c r="G128" s="7"/>
      <c r="H128" s="7"/>
      <c r="I128" s="7"/>
    </row>
    <row r="129" spans="2:9" ht="17.25" customHeight="1">
      <c r="B129" s="7"/>
      <c r="C129" s="7"/>
      <c r="G129" s="7"/>
      <c r="H129" s="7"/>
      <c r="I129" s="7"/>
    </row>
    <row r="130" spans="1:9" ht="18.75" customHeight="1">
      <c r="A130" s="28" t="s">
        <v>65</v>
      </c>
      <c r="B130" s="28"/>
      <c r="C130" s="28"/>
      <c r="D130" s="28"/>
      <c r="E130" s="28"/>
      <c r="F130" s="28"/>
      <c r="G130" s="28"/>
      <c r="H130" s="28"/>
      <c r="I130" s="28"/>
    </row>
    <row r="131" spans="1:9" ht="18.75" customHeight="1">
      <c r="A131" s="25"/>
      <c r="B131" s="19"/>
      <c r="C131" s="19"/>
      <c r="D131" s="19"/>
      <c r="E131" s="19"/>
      <c r="F131" s="19"/>
      <c r="G131" s="19"/>
      <c r="H131" s="19"/>
      <c r="I131" s="19"/>
    </row>
    <row r="132" spans="1:9" ht="50.25" customHeight="1">
      <c r="A132" s="17" t="s">
        <v>1</v>
      </c>
      <c r="B132" s="18" t="str">
        <f>"Nazwa urządzenia"</f>
        <v>Nazwa urządzenia</v>
      </c>
      <c r="C132" s="18" t="str">
        <f>"Typ"</f>
        <v>Typ</v>
      </c>
      <c r="D132" s="18" t="str">
        <f>"Nr Seryjny"</f>
        <v>Nr Seryjny</v>
      </c>
      <c r="E132" s="18" t="str">
        <f>"Jednostka Organizacyjna"</f>
        <v>Jednostka Organizacyjna</v>
      </c>
      <c r="F132" s="18" t="str">
        <f>"Rok Produkcji"</f>
        <v>Rok Produkcji</v>
      </c>
      <c r="G132" s="18" t="str">
        <f>"Producent"</f>
        <v>Producent</v>
      </c>
      <c r="H132" s="18" t="str">
        <f>"Częst. przeglądu"</f>
        <v>Częst. przeglądu</v>
      </c>
      <c r="I132" s="18" t="s">
        <v>11</v>
      </c>
    </row>
    <row r="133" spans="1:9" ht="51">
      <c r="A133" s="21" t="s">
        <v>2</v>
      </c>
      <c r="B133" s="18" t="str">
        <f>"Laser holmowy"</f>
        <v>Laser holmowy</v>
      </c>
      <c r="C133" s="18" t="str">
        <f>"Stonelight HPS"</f>
        <v>Stonelight HPS</v>
      </c>
      <c r="D133" s="18" t="str">
        <f>"TGM08"</f>
        <v>TGM08</v>
      </c>
      <c r="E133" s="18" t="str">
        <f>"Dział Diagnostyki Endoskopowej"</f>
        <v>Dział Diagnostyki Endoskopowej</v>
      </c>
      <c r="F133" s="18">
        <v>2006</v>
      </c>
      <c r="G133" s="18" t="str">
        <f>"Laseroscope (USA)"</f>
        <v>Laseroscope (USA)</v>
      </c>
      <c r="H133" s="18" t="str">
        <f>"12 mies."</f>
        <v>12 mies.</v>
      </c>
      <c r="I133" s="2" t="s">
        <v>48</v>
      </c>
    </row>
    <row r="134" spans="1:9" ht="15">
      <c r="A134" s="25"/>
      <c r="B134" s="19"/>
      <c r="C134" s="19"/>
      <c r="D134" s="19"/>
      <c r="E134" s="19"/>
      <c r="F134" s="19"/>
      <c r="G134" s="19"/>
      <c r="H134" s="19"/>
      <c r="I134" s="13"/>
    </row>
    <row r="135" spans="2:9" ht="15">
      <c r="B135" s="27" t="s">
        <v>9</v>
      </c>
      <c r="C135" s="27"/>
      <c r="G135" s="27" t="s">
        <v>10</v>
      </c>
      <c r="H135" s="27"/>
      <c r="I135" s="27"/>
    </row>
    <row r="136" spans="2:9" ht="15">
      <c r="B136" s="7"/>
      <c r="C136" s="7"/>
      <c r="G136" s="7"/>
      <c r="H136" s="7"/>
      <c r="I136" s="7"/>
    </row>
    <row r="137" spans="2:9" ht="15">
      <c r="B137" s="7"/>
      <c r="C137" s="7"/>
      <c r="G137" s="7"/>
      <c r="H137" s="7"/>
      <c r="I137" s="7"/>
    </row>
    <row r="138" spans="2:9" ht="15">
      <c r="B138" s="7"/>
      <c r="C138" s="7"/>
      <c r="G138" s="7"/>
      <c r="H138" s="7"/>
      <c r="I138" s="7"/>
    </row>
    <row r="139" spans="2:9" ht="15">
      <c r="B139" s="7"/>
      <c r="C139" s="7"/>
      <c r="G139" s="7"/>
      <c r="H139" s="7"/>
      <c r="I139" s="7"/>
    </row>
    <row r="140" spans="1:9" ht="15">
      <c r="A140" s="28" t="s">
        <v>58</v>
      </c>
      <c r="B140" s="28"/>
      <c r="C140" s="28"/>
      <c r="D140" s="28"/>
      <c r="E140" s="28"/>
      <c r="F140" s="28"/>
      <c r="G140" s="28"/>
      <c r="H140" s="28"/>
      <c r="I140" s="28"/>
    </row>
    <row r="141" spans="1:9" ht="15">
      <c r="A141" s="25"/>
      <c r="B141" s="19"/>
      <c r="C141" s="19"/>
      <c r="D141" s="19"/>
      <c r="E141" s="19"/>
      <c r="F141" s="19"/>
      <c r="G141" s="19"/>
      <c r="H141" s="19"/>
      <c r="I141" s="13"/>
    </row>
    <row r="142" spans="1:9" ht="48">
      <c r="A142" s="17" t="s">
        <v>1</v>
      </c>
      <c r="B142" s="18" t="str">
        <f>"Nazwa urządzenia"</f>
        <v>Nazwa urządzenia</v>
      </c>
      <c r="C142" s="18" t="str">
        <f>"Typ"</f>
        <v>Typ</v>
      </c>
      <c r="D142" s="18" t="str">
        <f>"Nr Seryjny"</f>
        <v>Nr Seryjny</v>
      </c>
      <c r="E142" s="18" t="str">
        <f>"Jednostka Organizacyjna"</f>
        <v>Jednostka Organizacyjna</v>
      </c>
      <c r="F142" s="18" t="str">
        <f>"Rok Produkcji"</f>
        <v>Rok Produkcji</v>
      </c>
      <c r="G142" s="18" t="str">
        <f>"Producent"</f>
        <v>Producent</v>
      </c>
      <c r="H142" s="18" t="str">
        <f>"Częst. przeglądu"</f>
        <v>Częst. przeglądu</v>
      </c>
      <c r="I142" s="18" t="s">
        <v>11</v>
      </c>
    </row>
    <row r="143" spans="1:9" ht="51">
      <c r="A143" s="22" t="s">
        <v>2</v>
      </c>
      <c r="B143" s="23" t="str">
        <f>"Laser okulistyczny"</f>
        <v>Laser okulistyczny</v>
      </c>
      <c r="C143" s="23" t="str">
        <f>"Classic KTP 532nm"</f>
        <v>Classic KTP 532nm</v>
      </c>
      <c r="D143" s="23" t="str">
        <f>"701626"</f>
        <v>701626</v>
      </c>
      <c r="E143" s="23" t="str">
        <f>"Oddz. Klin. Okulistyczny"</f>
        <v>Oddz. Klin. Okulistyczny</v>
      </c>
      <c r="F143" s="23">
        <v>2014</v>
      </c>
      <c r="G143" s="23" t="str">
        <f>"ARC Laser"</f>
        <v>ARC Laser</v>
      </c>
      <c r="H143" s="23" t="str">
        <f>"12 mies."</f>
        <v>12 mies.</v>
      </c>
      <c r="I143" s="24" t="s">
        <v>48</v>
      </c>
    </row>
    <row r="144" spans="1:9" ht="24">
      <c r="A144" s="22" t="s">
        <v>3</v>
      </c>
      <c r="B144" s="18" t="str">
        <f>"Laser okulistyczny"</f>
        <v>Laser okulistyczny</v>
      </c>
      <c r="C144" s="18" t="str">
        <f>"FOX 810nm"</f>
        <v>FOX 810nm</v>
      </c>
      <c r="D144" s="18" t="str">
        <f>"601594-AAA "</f>
        <v>601594-AAA </v>
      </c>
      <c r="E144" s="18" t="str">
        <f>"Oddz. Klin. Okulistyczny"</f>
        <v>Oddz. Klin. Okulistyczny</v>
      </c>
      <c r="F144" s="18">
        <v>2009</v>
      </c>
      <c r="G144" s="18" t="str">
        <f>"ARC Laser"</f>
        <v>ARC Laser</v>
      </c>
      <c r="H144" s="18" t="str">
        <f>"12 mies."</f>
        <v>12 mies.</v>
      </c>
      <c r="I144" s="20">
        <v>43396</v>
      </c>
    </row>
    <row r="145" spans="1:9" ht="15">
      <c r="A145" s="25"/>
      <c r="B145" s="19"/>
      <c r="C145" s="19"/>
      <c r="D145" s="19"/>
      <c r="E145" s="19"/>
      <c r="F145" s="19"/>
      <c r="G145" s="19"/>
      <c r="H145" s="19"/>
      <c r="I145" s="26"/>
    </row>
    <row r="146" spans="2:9" ht="15" customHeight="1">
      <c r="B146" s="27" t="s">
        <v>9</v>
      </c>
      <c r="C146" s="27"/>
      <c r="G146" s="27" t="s">
        <v>10</v>
      </c>
      <c r="H146" s="27"/>
      <c r="I146" s="27"/>
    </row>
    <row r="147" spans="2:9" ht="15" customHeight="1">
      <c r="B147" s="7"/>
      <c r="C147" s="7"/>
      <c r="G147" s="7"/>
      <c r="H147" s="7"/>
      <c r="I147" s="7"/>
    </row>
    <row r="148" spans="2:9" ht="15" customHeight="1">
      <c r="B148" s="7"/>
      <c r="C148" s="7"/>
      <c r="G148" s="7"/>
      <c r="H148" s="7"/>
      <c r="I148" s="7"/>
    </row>
    <row r="149" spans="2:9" ht="15" customHeight="1">
      <c r="B149" s="7"/>
      <c r="C149" s="7"/>
      <c r="G149" s="7"/>
      <c r="H149" s="7"/>
      <c r="I149" s="7"/>
    </row>
    <row r="150" spans="2:9" ht="15" customHeight="1">
      <c r="B150" s="7"/>
      <c r="C150" s="7"/>
      <c r="G150" s="7"/>
      <c r="H150" s="7"/>
      <c r="I150" s="7"/>
    </row>
    <row r="151" spans="1:9" ht="15">
      <c r="A151" s="28" t="s">
        <v>59</v>
      </c>
      <c r="B151" s="28"/>
      <c r="C151" s="28"/>
      <c r="D151" s="28"/>
      <c r="E151" s="28"/>
      <c r="F151" s="28"/>
      <c r="G151" s="28"/>
      <c r="H151" s="28"/>
      <c r="I151" s="28"/>
    </row>
    <row r="152" spans="1:9" ht="15">
      <c r="A152" s="25"/>
      <c r="B152" s="19"/>
      <c r="C152" s="19"/>
      <c r="D152" s="19"/>
      <c r="E152" s="19"/>
      <c r="F152" s="19"/>
      <c r="G152" s="19"/>
      <c r="H152" s="19"/>
      <c r="I152" s="26"/>
    </row>
    <row r="153" spans="1:9" ht="48">
      <c r="A153" s="17" t="s">
        <v>1</v>
      </c>
      <c r="B153" s="18" t="str">
        <f>"Nazwa urządzenia"</f>
        <v>Nazwa urządzenia</v>
      </c>
      <c r="C153" s="18" t="str">
        <f>"Typ"</f>
        <v>Typ</v>
      </c>
      <c r="D153" s="18" t="str">
        <f>"Nr Seryjny"</f>
        <v>Nr Seryjny</v>
      </c>
      <c r="E153" s="18" t="str">
        <f>"Jednostka Organizacyjna"</f>
        <v>Jednostka Organizacyjna</v>
      </c>
      <c r="F153" s="18" t="str">
        <f>"Rok Produkcji"</f>
        <v>Rok Produkcji</v>
      </c>
      <c r="G153" s="18" t="str">
        <f>"Producent"</f>
        <v>Producent</v>
      </c>
      <c r="H153" s="18" t="str">
        <f>"Częst. przeglądu"</f>
        <v>Częst. przeglądu</v>
      </c>
      <c r="I153" s="18" t="s">
        <v>11</v>
      </c>
    </row>
    <row r="154" spans="1:9" ht="51">
      <c r="A154" s="21" t="s">
        <v>2</v>
      </c>
      <c r="B154" s="18" t="str">
        <f>"Laser okulistyczny"</f>
        <v>Laser okulistyczny</v>
      </c>
      <c r="C154" s="18" t="str">
        <f>"IRIDEX OcuLight GL"</f>
        <v>IRIDEX OcuLight GL</v>
      </c>
      <c r="D154" s="18" t="str">
        <f>"GL13373B "</f>
        <v>GL13373B </v>
      </c>
      <c r="E154" s="18" t="str">
        <f>"Poradnia Przykl. Okulistyczna"</f>
        <v>Poradnia Przykl. Okulistyczna</v>
      </c>
      <c r="F154" s="18">
        <v>1999</v>
      </c>
      <c r="G154" s="18" t="str">
        <f>"Iris Medical"</f>
        <v>Iris Medical</v>
      </c>
      <c r="H154" s="18" t="str">
        <f>"12 mies."</f>
        <v>12 mies.</v>
      </c>
      <c r="I154" s="2" t="s">
        <v>48</v>
      </c>
    </row>
    <row r="155" spans="1:9" ht="15">
      <c r="A155" s="25"/>
      <c r="B155" s="19"/>
      <c r="C155" s="19"/>
      <c r="D155" s="19"/>
      <c r="E155" s="19"/>
      <c r="F155" s="19"/>
      <c r="G155" s="19"/>
      <c r="H155" s="19"/>
      <c r="I155" s="13"/>
    </row>
    <row r="156" spans="2:9" ht="15">
      <c r="B156" s="27" t="s">
        <v>9</v>
      </c>
      <c r="C156" s="27"/>
      <c r="G156" s="27" t="s">
        <v>10</v>
      </c>
      <c r="H156" s="27"/>
      <c r="I156" s="27"/>
    </row>
    <row r="157" spans="1:9" ht="15">
      <c r="A157" s="25"/>
      <c r="B157" s="19"/>
      <c r="C157" s="19"/>
      <c r="D157" s="19"/>
      <c r="E157" s="19"/>
      <c r="F157" s="19"/>
      <c r="G157" s="19"/>
      <c r="H157" s="19"/>
      <c r="I157" s="13"/>
    </row>
    <row r="158" spans="1:9" ht="15">
      <c r="A158" s="25"/>
      <c r="B158" s="19"/>
      <c r="C158" s="19"/>
      <c r="D158" s="19"/>
      <c r="E158" s="19"/>
      <c r="F158" s="19"/>
      <c r="G158" s="19"/>
      <c r="H158" s="19"/>
      <c r="I158" s="13"/>
    </row>
    <row r="159" spans="1:9" ht="15">
      <c r="A159" s="25"/>
      <c r="B159" s="19"/>
      <c r="C159" s="19"/>
      <c r="D159" s="19"/>
      <c r="E159" s="19"/>
      <c r="F159" s="19"/>
      <c r="G159" s="19"/>
      <c r="H159" s="19"/>
      <c r="I159" s="13"/>
    </row>
    <row r="160" spans="1:9" ht="15">
      <c r="A160" s="25"/>
      <c r="B160" s="19"/>
      <c r="C160" s="19"/>
      <c r="D160" s="19"/>
      <c r="E160" s="19"/>
      <c r="F160" s="19"/>
      <c r="G160" s="19"/>
      <c r="H160" s="19"/>
      <c r="I160" s="13"/>
    </row>
    <row r="161" spans="1:9" ht="15">
      <c r="A161" s="28" t="s">
        <v>60</v>
      </c>
      <c r="B161" s="28"/>
      <c r="C161" s="28"/>
      <c r="D161" s="28"/>
      <c r="E161" s="28"/>
      <c r="F161" s="28"/>
      <c r="G161" s="28"/>
      <c r="H161" s="28"/>
      <c r="I161" s="28"/>
    </row>
    <row r="162" spans="1:9" ht="15">
      <c r="A162" s="25"/>
      <c r="B162" s="19"/>
      <c r="C162" s="19"/>
      <c r="D162" s="19"/>
      <c r="E162" s="19"/>
      <c r="F162" s="19"/>
      <c r="G162" s="19"/>
      <c r="H162" s="19"/>
      <c r="I162" s="13"/>
    </row>
    <row r="163" spans="1:9" ht="48">
      <c r="A163" s="17" t="s">
        <v>1</v>
      </c>
      <c r="B163" s="18" t="str">
        <f>"Nazwa urządzenia"</f>
        <v>Nazwa urządzenia</v>
      </c>
      <c r="C163" s="18" t="str">
        <f>"Typ"</f>
        <v>Typ</v>
      </c>
      <c r="D163" s="18" t="str">
        <f>"Nr Seryjny"</f>
        <v>Nr Seryjny</v>
      </c>
      <c r="E163" s="18" t="str">
        <f>"Jednostka Organizacyjna"</f>
        <v>Jednostka Organizacyjna</v>
      </c>
      <c r="F163" s="18" t="str">
        <f>"Rok Produkcji"</f>
        <v>Rok Produkcji</v>
      </c>
      <c r="G163" s="18" t="str">
        <f>"Producent"</f>
        <v>Producent</v>
      </c>
      <c r="H163" s="18" t="str">
        <f>"Częst. przeglądu"</f>
        <v>Częst. przeglądu</v>
      </c>
      <c r="I163" s="18" t="s">
        <v>11</v>
      </c>
    </row>
    <row r="164" spans="1:9" ht="51">
      <c r="A164" s="21" t="s">
        <v>2</v>
      </c>
      <c r="B164" s="18" t="str">
        <f>"Laser okulistyczny"</f>
        <v>Laser okulistyczny</v>
      </c>
      <c r="C164" s="18" t="str">
        <f>"SLT Solutis"</f>
        <v>SLT Solutis</v>
      </c>
      <c r="D164" s="18" t="str">
        <f>"5703039"</f>
        <v>5703039</v>
      </c>
      <c r="E164" s="18" t="str">
        <f>"Poradnia Przykl. Okulistyczna"</f>
        <v>Poradnia Przykl. Okulistyczna</v>
      </c>
      <c r="F164" s="18">
        <v>2012</v>
      </c>
      <c r="G164" s="18" t="str">
        <f>"Quantel Medical"</f>
        <v>Quantel Medical</v>
      </c>
      <c r="H164" s="18" t="str">
        <f>"12 mies."</f>
        <v>12 mies.</v>
      </c>
      <c r="I164" s="2" t="s">
        <v>48</v>
      </c>
    </row>
    <row r="165" spans="1:9" ht="15">
      <c r="A165" s="25"/>
      <c r="B165" s="19"/>
      <c r="C165" s="19"/>
      <c r="D165" s="19"/>
      <c r="E165" s="19"/>
      <c r="F165" s="19"/>
      <c r="G165" s="19"/>
      <c r="H165" s="19"/>
      <c r="I165" s="13"/>
    </row>
    <row r="166" spans="2:9" ht="15">
      <c r="B166" s="27" t="s">
        <v>9</v>
      </c>
      <c r="C166" s="27"/>
      <c r="G166" s="27" t="s">
        <v>10</v>
      </c>
      <c r="H166" s="27"/>
      <c r="I166" s="27"/>
    </row>
    <row r="167" spans="2:9" ht="15">
      <c r="B167" s="7"/>
      <c r="C167" s="7"/>
      <c r="G167" s="7"/>
      <c r="H167" s="7"/>
      <c r="I167" s="7"/>
    </row>
    <row r="168" spans="2:9" ht="15">
      <c r="B168" s="7"/>
      <c r="C168" s="7"/>
      <c r="G168" s="7"/>
      <c r="H168" s="7"/>
      <c r="I168" s="7"/>
    </row>
    <row r="169" spans="2:9" ht="15">
      <c r="B169" s="7"/>
      <c r="C169" s="7"/>
      <c r="G169" s="7"/>
      <c r="H169" s="7"/>
      <c r="I169" s="7"/>
    </row>
    <row r="170" spans="2:9" ht="15">
      <c r="B170" s="7"/>
      <c r="C170" s="7"/>
      <c r="G170" s="7"/>
      <c r="H170" s="7"/>
      <c r="I170" s="7"/>
    </row>
    <row r="171" spans="1:9" ht="15" customHeight="1">
      <c r="A171" s="28" t="s">
        <v>61</v>
      </c>
      <c r="B171" s="28"/>
      <c r="C171" s="28"/>
      <c r="D171" s="28"/>
      <c r="E171" s="28"/>
      <c r="F171" s="28"/>
      <c r="G171" s="28"/>
      <c r="H171" s="28"/>
      <c r="I171" s="28"/>
    </row>
    <row r="172" spans="1:9" ht="15">
      <c r="A172" s="25"/>
      <c r="B172" s="19"/>
      <c r="C172" s="19"/>
      <c r="D172" s="19"/>
      <c r="E172" s="19"/>
      <c r="F172" s="19"/>
      <c r="G172" s="19"/>
      <c r="H172" s="19"/>
      <c r="I172" s="13"/>
    </row>
    <row r="173" spans="1:9" ht="48">
      <c r="A173" s="17" t="s">
        <v>1</v>
      </c>
      <c r="B173" s="18" t="str">
        <f>"Nazwa urządzenia"</f>
        <v>Nazwa urządzenia</v>
      </c>
      <c r="C173" s="18" t="str">
        <f>"Typ"</f>
        <v>Typ</v>
      </c>
      <c r="D173" s="18" t="str">
        <f>"Nr Seryjny"</f>
        <v>Nr Seryjny</v>
      </c>
      <c r="E173" s="18" t="str">
        <f>"Jednostka Organizacyjna"</f>
        <v>Jednostka Organizacyjna</v>
      </c>
      <c r="F173" s="18" t="str">
        <f>"Rok Produkcji"</f>
        <v>Rok Produkcji</v>
      </c>
      <c r="G173" s="18" t="str">
        <f>"Producent"</f>
        <v>Producent</v>
      </c>
      <c r="H173" s="18" t="str">
        <f>"Częst. przeglądu"</f>
        <v>Częst. przeglądu</v>
      </c>
      <c r="I173" s="18" t="s">
        <v>11</v>
      </c>
    </row>
    <row r="174" spans="1:9" ht="24">
      <c r="A174" s="21" t="s">
        <v>2</v>
      </c>
      <c r="B174" s="18" t="str">
        <f>"Laser okulistyczny"</f>
        <v>Laser okulistyczny</v>
      </c>
      <c r="C174" s="18" t="str">
        <f>"YAG Q-Switch"</f>
        <v>YAG Q-Switch</v>
      </c>
      <c r="D174" s="18" t="str">
        <f>"YAG 40 "</f>
        <v>YAG 40 </v>
      </c>
      <c r="E174" s="18" t="str">
        <f>"Poradnia Przykl. Okulistyczna"</f>
        <v>Poradnia Przykl. Okulistyczna</v>
      </c>
      <c r="F174" s="18">
        <v>2009</v>
      </c>
      <c r="G174" s="18" t="str">
        <f>"Lightmed"</f>
        <v>Lightmed</v>
      </c>
      <c r="H174" s="18" t="str">
        <f>"12 mies."</f>
        <v>12 mies.</v>
      </c>
      <c r="I174" s="20">
        <v>43538</v>
      </c>
    </row>
    <row r="175" spans="1:9" ht="15">
      <c r="A175" s="25"/>
      <c r="B175" s="19"/>
      <c r="C175" s="19"/>
      <c r="D175" s="19"/>
      <c r="E175" s="19"/>
      <c r="F175" s="19"/>
      <c r="G175" s="19"/>
      <c r="H175" s="19"/>
      <c r="I175" s="26"/>
    </row>
    <row r="176" spans="2:9" ht="15">
      <c r="B176" s="27" t="s">
        <v>9</v>
      </c>
      <c r="C176" s="27"/>
      <c r="G176" s="27" t="s">
        <v>10</v>
      </c>
      <c r="H176" s="27"/>
      <c r="I176" s="27"/>
    </row>
    <row r="177" spans="2:9" ht="15">
      <c r="B177" s="7"/>
      <c r="C177" s="7"/>
      <c r="G177" s="7"/>
      <c r="H177" s="7"/>
      <c r="I177" s="7"/>
    </row>
    <row r="178" spans="2:9" ht="15">
      <c r="B178" s="7"/>
      <c r="C178" s="7"/>
      <c r="G178" s="7"/>
      <c r="H178" s="7"/>
      <c r="I178" s="7"/>
    </row>
    <row r="179" spans="2:9" ht="15">
      <c r="B179" s="7"/>
      <c r="C179" s="7"/>
      <c r="G179" s="7"/>
      <c r="H179" s="7"/>
      <c r="I179" s="7"/>
    </row>
    <row r="180" spans="2:9" ht="15">
      <c r="B180" s="7"/>
      <c r="C180" s="7"/>
      <c r="G180" s="7"/>
      <c r="H180" s="7"/>
      <c r="I180" s="7"/>
    </row>
    <row r="181" spans="1:9" ht="15">
      <c r="A181" s="28" t="s">
        <v>62</v>
      </c>
      <c r="B181" s="28"/>
      <c r="C181" s="28"/>
      <c r="D181" s="28"/>
      <c r="E181" s="28"/>
      <c r="F181" s="28"/>
      <c r="G181" s="28"/>
      <c r="H181" s="28"/>
      <c r="I181" s="28"/>
    </row>
    <row r="182" spans="1:9" ht="15">
      <c r="A182" s="25"/>
      <c r="B182" s="19"/>
      <c r="C182" s="19"/>
      <c r="D182" s="19"/>
      <c r="E182" s="19"/>
      <c r="F182" s="19"/>
      <c r="G182" s="19"/>
      <c r="H182" s="19"/>
      <c r="I182" s="26"/>
    </row>
    <row r="183" spans="1:9" ht="48">
      <c r="A183" s="17" t="s">
        <v>1</v>
      </c>
      <c r="B183" s="18" t="str">
        <f>"Nazwa urządzenia"</f>
        <v>Nazwa urządzenia</v>
      </c>
      <c r="C183" s="18" t="str">
        <f>"Typ"</f>
        <v>Typ</v>
      </c>
      <c r="D183" s="18" t="str">
        <f>"Nr Seryjny"</f>
        <v>Nr Seryjny</v>
      </c>
      <c r="E183" s="18" t="str">
        <f>"Jednostka Organizacyjna"</f>
        <v>Jednostka Organizacyjna</v>
      </c>
      <c r="F183" s="18" t="str">
        <f>"Rok Produkcji"</f>
        <v>Rok Produkcji</v>
      </c>
      <c r="G183" s="18" t="str">
        <f>"Producent"</f>
        <v>Producent</v>
      </c>
      <c r="H183" s="18" t="str">
        <f>"Częst. przeglądu"</f>
        <v>Częst. przeglądu</v>
      </c>
      <c r="I183" s="18" t="s">
        <v>11</v>
      </c>
    </row>
    <row r="184" spans="1:9" ht="51">
      <c r="A184" s="21" t="s">
        <v>2</v>
      </c>
      <c r="B184" s="18" t="str">
        <f>"Laser terapeutyczny"</f>
        <v>Laser terapeutyczny</v>
      </c>
      <c r="C184" s="18" t="str">
        <f>"LT 1000"</f>
        <v>LT 1000</v>
      </c>
      <c r="D184" s="18" t="str">
        <f>"7030051"</f>
        <v>7030051</v>
      </c>
      <c r="E184" s="18" t="s">
        <v>0</v>
      </c>
      <c r="F184" s="18">
        <v>1995</v>
      </c>
      <c r="G184" s="18" t="str">
        <f>"Inco Laser"</f>
        <v>Inco Laser</v>
      </c>
      <c r="H184" s="18" t="str">
        <f>"12 mies."</f>
        <v>12 mies.</v>
      </c>
      <c r="I184" s="2" t="s">
        <v>48</v>
      </c>
    </row>
    <row r="185" spans="1:9" ht="15">
      <c r="A185" s="25"/>
      <c r="B185" s="19"/>
      <c r="C185" s="19"/>
      <c r="D185" s="19"/>
      <c r="E185" s="19"/>
      <c r="F185" s="19"/>
      <c r="G185" s="19"/>
      <c r="H185" s="19"/>
      <c r="I185" s="13"/>
    </row>
    <row r="186" spans="2:9" ht="15" customHeight="1">
      <c r="B186" s="27" t="s">
        <v>9</v>
      </c>
      <c r="C186" s="27"/>
      <c r="G186" s="27" t="s">
        <v>10</v>
      </c>
      <c r="H186" s="27"/>
      <c r="I186" s="27"/>
    </row>
    <row r="187" spans="2:9" ht="15" customHeight="1">
      <c r="B187" s="7"/>
      <c r="C187" s="7"/>
      <c r="G187" s="7"/>
      <c r="H187" s="7"/>
      <c r="I187" s="7"/>
    </row>
    <row r="188" spans="2:9" ht="15" customHeight="1">
      <c r="B188" s="7"/>
      <c r="C188" s="7"/>
      <c r="G188" s="7"/>
      <c r="H188" s="7"/>
      <c r="I188" s="7"/>
    </row>
    <row r="189" spans="2:9" ht="15" customHeight="1">
      <c r="B189" s="7"/>
      <c r="C189" s="7"/>
      <c r="G189" s="7"/>
      <c r="H189" s="7"/>
      <c r="I189" s="7"/>
    </row>
    <row r="190" spans="2:9" ht="15" customHeight="1">
      <c r="B190" s="7"/>
      <c r="C190" s="7"/>
      <c r="G190" s="7"/>
      <c r="H190" s="7"/>
      <c r="I190" s="7"/>
    </row>
    <row r="191" spans="1:9" ht="15">
      <c r="A191" s="28" t="s">
        <v>63</v>
      </c>
      <c r="B191" s="28"/>
      <c r="C191" s="28"/>
      <c r="D191" s="28"/>
      <c r="E191" s="28"/>
      <c r="F191" s="28"/>
      <c r="G191" s="28"/>
      <c r="H191" s="28"/>
      <c r="I191" s="28"/>
    </row>
    <row r="192" spans="1:9" ht="15">
      <c r="A192" s="25"/>
      <c r="B192" s="19"/>
      <c r="C192" s="19"/>
      <c r="D192" s="19"/>
      <c r="E192" s="19"/>
      <c r="F192" s="19"/>
      <c r="G192" s="19"/>
      <c r="H192" s="19"/>
      <c r="I192" s="13"/>
    </row>
    <row r="193" spans="1:9" ht="48">
      <c r="A193" s="17" t="s">
        <v>1</v>
      </c>
      <c r="B193" s="18" t="str">
        <f>"Nazwa urządzenia"</f>
        <v>Nazwa urządzenia</v>
      </c>
      <c r="C193" s="18" t="str">
        <f>"Typ"</f>
        <v>Typ</v>
      </c>
      <c r="D193" s="18" t="str">
        <f>"Nr Seryjny"</f>
        <v>Nr Seryjny</v>
      </c>
      <c r="E193" s="18" t="str">
        <f>"Jednostka Organizacyjna"</f>
        <v>Jednostka Organizacyjna</v>
      </c>
      <c r="F193" s="18" t="str">
        <f>"Rok Produkcji"</f>
        <v>Rok Produkcji</v>
      </c>
      <c r="G193" s="18" t="str">
        <f>"Producent"</f>
        <v>Producent</v>
      </c>
      <c r="H193" s="18" t="str">
        <f>"Częst. przeglądu"</f>
        <v>Częst. przeglądu</v>
      </c>
      <c r="I193" s="18" t="s">
        <v>11</v>
      </c>
    </row>
    <row r="194" spans="1:9" ht="51">
      <c r="A194" s="21" t="s">
        <v>2</v>
      </c>
      <c r="B194" s="18" t="str">
        <f>"Laser urologiczny Holmowo:YAG-owy"</f>
        <v>Laser urologiczny Holmowo:YAG-owy</v>
      </c>
      <c r="C194" s="18" t="str">
        <f>"OmniPulse TM MAX 80W, REF 1210-VHP"</f>
        <v>OmniPulse TM MAX 80W, REF 1210-VHP</v>
      </c>
      <c r="D194" s="18" t="str">
        <f>"T-885/5.387.211"</f>
        <v>T-885/5.387.211</v>
      </c>
      <c r="E194" s="18" t="str">
        <f>"Dział Diagnostyki Endoskopowej"</f>
        <v>Dział Diagnostyki Endoskopowej</v>
      </c>
      <c r="F194" s="18">
        <v>2005</v>
      </c>
      <c r="G194" s="18" t="str">
        <f>"Trimedyne Inc."</f>
        <v>Trimedyne Inc.</v>
      </c>
      <c r="H194" s="18" t="str">
        <f>"12 mies."</f>
        <v>12 mies.</v>
      </c>
      <c r="I194" s="2" t="s">
        <v>48</v>
      </c>
    </row>
    <row r="195" spans="1:9" ht="15">
      <c r="A195" s="25"/>
      <c r="B195" s="19"/>
      <c r="C195" s="19"/>
      <c r="D195" s="19"/>
      <c r="E195" s="19"/>
      <c r="F195" s="19"/>
      <c r="G195" s="19"/>
      <c r="H195" s="19"/>
      <c r="I195" s="13"/>
    </row>
    <row r="196" spans="2:9" ht="15">
      <c r="B196" s="27" t="s">
        <v>9</v>
      </c>
      <c r="C196" s="27"/>
      <c r="G196" s="27" t="s">
        <v>10</v>
      </c>
      <c r="H196" s="27"/>
      <c r="I196" s="27"/>
    </row>
    <row r="197" spans="2:9" ht="15">
      <c r="B197" s="7"/>
      <c r="C197" s="7"/>
      <c r="G197" s="7"/>
      <c r="H197" s="7"/>
      <c r="I197" s="7"/>
    </row>
    <row r="198" spans="2:9" ht="15">
      <c r="B198" s="7"/>
      <c r="C198" s="7"/>
      <c r="G198" s="7"/>
      <c r="H198" s="7"/>
      <c r="I198" s="7"/>
    </row>
    <row r="199" spans="2:9" ht="15">
      <c r="B199" s="7"/>
      <c r="C199" s="7"/>
      <c r="G199" s="7"/>
      <c r="H199" s="7"/>
      <c r="I199" s="7"/>
    </row>
    <row r="200" spans="1:9" ht="15" customHeight="1">
      <c r="A200" s="28" t="s">
        <v>64</v>
      </c>
      <c r="B200" s="28"/>
      <c r="C200" s="28"/>
      <c r="D200" s="28"/>
      <c r="E200" s="28"/>
      <c r="F200" s="28"/>
      <c r="G200" s="28"/>
      <c r="H200" s="28"/>
      <c r="I200" s="28"/>
    </row>
    <row r="201" spans="1:9" ht="15">
      <c r="A201" s="25"/>
      <c r="B201" s="19"/>
      <c r="C201" s="19"/>
      <c r="D201" s="19"/>
      <c r="E201" s="19"/>
      <c r="F201" s="19"/>
      <c r="G201" s="19"/>
      <c r="H201" s="19"/>
      <c r="I201" s="13"/>
    </row>
    <row r="202" spans="1:9" ht="48">
      <c r="A202" s="17" t="s">
        <v>1</v>
      </c>
      <c r="B202" s="18" t="str">
        <f>"Nazwa urządzenia"</f>
        <v>Nazwa urządzenia</v>
      </c>
      <c r="C202" s="18" t="str">
        <f>"Typ"</f>
        <v>Typ</v>
      </c>
      <c r="D202" s="18" t="str">
        <f>"Nr Seryjny"</f>
        <v>Nr Seryjny</v>
      </c>
      <c r="E202" s="18" t="str">
        <f>"Jednostka Organizacyjna"</f>
        <v>Jednostka Organizacyjna</v>
      </c>
      <c r="F202" s="18" t="str">
        <f>"Rok Produkcji"</f>
        <v>Rok Produkcji</v>
      </c>
      <c r="G202" s="18" t="str">
        <f>"Producent"</f>
        <v>Producent</v>
      </c>
      <c r="H202" s="18" t="str">
        <f>"Częst. przeglądu"</f>
        <v>Częst. przeglądu</v>
      </c>
      <c r="I202" s="18" t="s">
        <v>11</v>
      </c>
    </row>
    <row r="203" spans="1:9" ht="51">
      <c r="A203" s="22" t="s">
        <v>2</v>
      </c>
      <c r="B203" s="23" t="str">
        <f>"Laser Zielony"</f>
        <v>Laser Zielony</v>
      </c>
      <c r="C203" s="23" t="str">
        <f>"GREEN LIGHT TM HPS"</f>
        <v>GREEN LIGHT TM HPS</v>
      </c>
      <c r="D203" s="23" t="str">
        <f>"HPS2263"</f>
        <v>HPS2263</v>
      </c>
      <c r="E203" s="23" t="str">
        <f>"Dział Diagnostyki Endoskopowej"</f>
        <v>Dział Diagnostyki Endoskopowej</v>
      </c>
      <c r="F203" s="23">
        <v>2007</v>
      </c>
      <c r="G203" s="23" t="str">
        <f>"WOLF"</f>
        <v>WOLF</v>
      </c>
      <c r="H203" s="23" t="str">
        <f>"12 mies."</f>
        <v>12 mies.</v>
      </c>
      <c r="I203" s="24" t="s">
        <v>48</v>
      </c>
    </row>
    <row r="205" spans="2:9" ht="15">
      <c r="B205" s="27" t="s">
        <v>9</v>
      </c>
      <c r="C205" s="27"/>
      <c r="G205" s="27" t="s">
        <v>10</v>
      </c>
      <c r="H205" s="27"/>
      <c r="I205" s="27"/>
    </row>
  </sheetData>
  <sheetProtection/>
  <mergeCells count="71">
    <mergeCell ref="E1:I1"/>
    <mergeCell ref="A3:I3"/>
    <mergeCell ref="B49:C49"/>
    <mergeCell ref="G49:I49"/>
    <mergeCell ref="A43:A47"/>
    <mergeCell ref="F43:F47"/>
    <mergeCell ref="G43:G47"/>
    <mergeCell ref="H43:H47"/>
    <mergeCell ref="E43:E47"/>
    <mergeCell ref="A40:A42"/>
    <mergeCell ref="A37:I37"/>
    <mergeCell ref="F40:F42"/>
    <mergeCell ref="G40:G42"/>
    <mergeCell ref="H40:H42"/>
    <mergeCell ref="E40:E42"/>
    <mergeCell ref="H5:H11"/>
    <mergeCell ref="A5:A11"/>
    <mergeCell ref="E5:E11"/>
    <mergeCell ref="F5:F11"/>
    <mergeCell ref="G5:G11"/>
    <mergeCell ref="I5:I11"/>
    <mergeCell ref="B19:C19"/>
    <mergeCell ref="G19:I19"/>
    <mergeCell ref="A25:I25"/>
    <mergeCell ref="B32:C32"/>
    <mergeCell ref="G32:I32"/>
    <mergeCell ref="A54:I54"/>
    <mergeCell ref="B60:C60"/>
    <mergeCell ref="G60:I60"/>
    <mergeCell ref="G104:I104"/>
    <mergeCell ref="A87:I87"/>
    <mergeCell ref="B94:C94"/>
    <mergeCell ref="G94:I94"/>
    <mergeCell ref="A98:I98"/>
    <mergeCell ref="A109:I109"/>
    <mergeCell ref="B115:C115"/>
    <mergeCell ref="G115:I115"/>
    <mergeCell ref="A65:I65"/>
    <mergeCell ref="A76:I76"/>
    <mergeCell ref="B71:C71"/>
    <mergeCell ref="G71:I71"/>
    <mergeCell ref="B82:C82"/>
    <mergeCell ref="G82:I82"/>
    <mergeCell ref="B104:C104"/>
    <mergeCell ref="B135:C135"/>
    <mergeCell ref="G135:I135"/>
    <mergeCell ref="A140:I140"/>
    <mergeCell ref="B146:C146"/>
    <mergeCell ref="G146:I146"/>
    <mergeCell ref="A120:I120"/>
    <mergeCell ref="B125:C125"/>
    <mergeCell ref="G125:I125"/>
    <mergeCell ref="A130:I130"/>
    <mergeCell ref="A200:I200"/>
    <mergeCell ref="A151:I151"/>
    <mergeCell ref="B156:C156"/>
    <mergeCell ref="G156:I156"/>
    <mergeCell ref="A161:I161"/>
    <mergeCell ref="B166:C166"/>
    <mergeCell ref="G166:I166"/>
    <mergeCell ref="A171:I171"/>
    <mergeCell ref="B205:C205"/>
    <mergeCell ref="G205:I205"/>
    <mergeCell ref="B176:C176"/>
    <mergeCell ref="G176:I176"/>
    <mergeCell ref="A181:I181"/>
    <mergeCell ref="B186:C186"/>
    <mergeCell ref="G186:I186"/>
    <mergeCell ref="A191:I191"/>
    <mergeCell ref="B196:C196"/>
    <mergeCell ref="G196:I196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O23:O24"/>
  <sheetViews>
    <sheetView zoomScalePageLayoutView="0" workbookViewId="0" topLeftCell="A1">
      <selection activeCell="R9" sqref="R9"/>
    </sheetView>
  </sheetViews>
  <sheetFormatPr defaultColWidth="9.140625" defaultRowHeight="15"/>
  <cols>
    <col min="1" max="1" width="16.140625" style="0" customWidth="1"/>
    <col min="4" max="4" width="14.421875" style="0" customWidth="1"/>
    <col min="5" max="5" width="9.8515625" style="0" customWidth="1"/>
    <col min="6" max="6" width="13.57421875" style="0" customWidth="1"/>
    <col min="7" max="7" width="15.00390625" style="0" customWidth="1"/>
    <col min="8" max="8" width="20.421875" style="0" customWidth="1"/>
    <col min="9" max="9" width="17.140625" style="0" customWidth="1"/>
  </cols>
  <sheetData>
    <row r="1" ht="75.75" customHeight="1"/>
    <row r="3" ht="71.25" customHeight="1"/>
    <row r="9" ht="53.25" customHeight="1"/>
    <row r="10" ht="23.25" customHeight="1"/>
    <row r="16" ht="60.75" customHeight="1"/>
    <row r="17" ht="23.25" customHeight="1"/>
    <row r="23" ht="15">
      <c r="O23" s="6"/>
    </row>
    <row r="24" ht="15">
      <c r="O24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2019-01-21T11:25:08Z</dcterms:modified>
  <cp:category/>
  <cp:version/>
  <cp:contentType/>
  <cp:contentStatus/>
</cp:coreProperties>
</file>